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L 2021\"/>
    </mc:Choice>
  </mc:AlternateContent>
  <xr:revisionPtr revIDLastSave="0" documentId="13_ncr:1_{26B69358-7D8D-4771-84F8-2F72A5AC0CF9}" xr6:coauthVersionLast="45" xr6:coauthVersionMax="45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state="hidden" r:id="rId12"/>
    <sheet name="THX" sheetId="13" r:id="rId13"/>
    <sheet name="Port Klang West &amp; Pasir Gudang " sheetId="14" r:id="rId14"/>
    <sheet name="Jakarta (Direct)" sheetId="15" r:id="rId15"/>
    <sheet name="YANGON (AWPT)" sheetId="16" r:id="rId16"/>
    <sheet name="Yangon (MIP &amp; MITT)" sheetId="17" r:id="rId17"/>
    <sheet name="Sheet2" sheetId="18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035FD7B7_E407_47C6_82D2_F16A7036DEE3_.wvu.Rows" localSheetId="4" hidden="1">'CV2'!$46:$57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SGP'!$A$1:$J$65</definedName>
    <definedName name="Z_23D6460C_E645_4432_B260_E5EED77E92F3_.wvu.PrintArea" localSheetId="9" hidden="1">CKI!$A$1:$I$25</definedName>
    <definedName name="Z_23D6460C_E645_4432_B260_E5EED77E92F3_.wvu.PrintArea" localSheetId="2" hidden="1">'CV1'!$A$1:$G$26</definedName>
    <definedName name="Z_23D6460C_E645_4432_B260_E5EED77E92F3_.wvu.PrintArea" localSheetId="4" hidden="1">'CV2'!$A$1:$G$67</definedName>
    <definedName name="Z_23D6460C_E645_4432_B260_E5EED77E92F3_.wvu.PrintArea" localSheetId="6" hidden="1">'CV5'!$A$1:$G$29</definedName>
    <definedName name="Z_23D6460C_E645_4432_B260_E5EED77E92F3_.wvu.PrintArea" localSheetId="7" hidden="1">'CVX1-QVS'!$A$1:$E$43</definedName>
    <definedName name="Z_23D6460C_E645_4432_B260_E5EED77E92F3_.wvu.PrintArea" localSheetId="23" hidden="1">'India via  PKG, SGP'!$A$1:$M$119</definedName>
    <definedName name="Z_23D6460C_E645_4432_B260_E5EED77E92F3_.wvu.PrintArea" localSheetId="13" hidden="1">'Port Klang West &amp; Pasir Gudang '!$A$1:$E$39</definedName>
    <definedName name="Z_23D6460C_E645_4432_B260_E5EED77E92F3_.wvu.PrintArea" localSheetId="12" hidden="1">THX!$A$1:$G$46</definedName>
    <definedName name="Z_23D6460C_E645_4432_B260_E5EED77E92F3_.wvu.PrintArea" localSheetId="15" hidden="1">'YANGON (AWPT)'!$A$1:$I$75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SGP'!$A$1:$J$65</definedName>
    <definedName name="Z_31B68A70_C7DD_4FAB_BB9E_F8C3E90103F5_.wvu.PrintArea" localSheetId="9" hidden="1">CKI!$A$1:$I$25</definedName>
    <definedName name="Z_31B68A70_C7DD_4FAB_BB9E_F8C3E90103F5_.wvu.PrintArea" localSheetId="2" hidden="1">'CV1'!$A$1:$G$26</definedName>
    <definedName name="Z_31B68A70_C7DD_4FAB_BB9E_F8C3E90103F5_.wvu.PrintArea" localSheetId="4" hidden="1">'CV2'!$A$1:$G$67</definedName>
    <definedName name="Z_31B68A70_C7DD_4FAB_BB9E_F8C3E90103F5_.wvu.PrintArea" localSheetId="6" hidden="1">'CV5'!$A$1:$G$29</definedName>
    <definedName name="Z_31B68A70_C7DD_4FAB_BB9E_F8C3E90103F5_.wvu.PrintArea" localSheetId="7" hidden="1">'CVX1-QVS'!$A$1:$E$43</definedName>
    <definedName name="Z_31B68A70_C7DD_4FAB_BB9E_F8C3E90103F5_.wvu.PrintArea" localSheetId="23" hidden="1">'India via  PKG, SGP'!$A$1:$M$119</definedName>
    <definedName name="Z_31B68A70_C7DD_4FAB_BB9E_F8C3E90103F5_.wvu.PrintArea" localSheetId="13" hidden="1">'Port Klang West &amp; Pasir Gudang '!$A$1:$E$39</definedName>
    <definedName name="Z_31B68A70_C7DD_4FAB_BB9E_F8C3E90103F5_.wvu.PrintArea" localSheetId="12" hidden="1">THX!$A$1:$G$46</definedName>
    <definedName name="Z_31B68A70_C7DD_4FAB_BB9E_F8C3E90103F5_.wvu.PrintArea" localSheetId="15" hidden="1">'YANGON (AWPT)'!$A$1:$I$75</definedName>
    <definedName name="Z_31B68A70_C7DD_4FAB_BB9E_F8C3E90103F5_.wvu.PrintArea" localSheetId="16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SGP'!$A$1:$J$65</definedName>
    <definedName name="Z_84961B56_497C_43F0_A7D1_C91E9F82D88E_.wvu.PrintArea" localSheetId="9" hidden="1">CKI!$A$1:$I$25</definedName>
    <definedName name="Z_84961B56_497C_43F0_A7D1_C91E9F82D88E_.wvu.PrintArea" localSheetId="2" hidden="1">'CV1'!$A$1:$G$26</definedName>
    <definedName name="Z_84961B56_497C_43F0_A7D1_C91E9F82D88E_.wvu.PrintArea" localSheetId="4" hidden="1">'CV2'!$A$1:$G$67</definedName>
    <definedName name="Z_84961B56_497C_43F0_A7D1_C91E9F82D88E_.wvu.PrintArea" localSheetId="6" hidden="1">'CV5'!$A$1:$G$29</definedName>
    <definedName name="Z_84961B56_497C_43F0_A7D1_C91E9F82D88E_.wvu.PrintArea" localSheetId="7" hidden="1">'CVX1-QVS'!$A$1:$E$43</definedName>
    <definedName name="Z_84961B56_497C_43F0_A7D1_C91E9F82D88E_.wvu.PrintArea" localSheetId="23" hidden="1">'India via  PKG, SGP'!$A$1:$M$119</definedName>
    <definedName name="Z_84961B56_497C_43F0_A7D1_C91E9F82D88E_.wvu.PrintArea" localSheetId="13" hidden="1">'Port Klang West &amp; Pasir Gudang '!$A$1:$E$39</definedName>
    <definedName name="Z_84961B56_497C_43F0_A7D1_C91E9F82D88E_.wvu.PrintArea" localSheetId="12" hidden="1">THX!$A$1:$G$46</definedName>
    <definedName name="Z_84961B56_497C_43F0_A7D1_C91E9F82D88E_.wvu.PrintArea" localSheetId="15" hidden="1">'YANGON (AWPT)'!$A$1:$I$75</definedName>
    <definedName name="Z_84961B56_497C_43F0_A7D1_C91E9F82D88E_.wvu.PrintArea" localSheetId="16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3C7D54_4891_4237_9750_225D2462AB34_.wvu.FilterData" localSheetId="8" hidden="1">CHL!$A$9:$J$9</definedName>
    <definedName name="Z_D73C7D54_4891_4237_9750_225D2462AB34_.wvu.Rows" localSheetId="7" hidden="1">'CVX1-QVS'!$12:$12,'CVX1-QVS'!$14:$14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9"/>
    <customWorkbookView name="ntlinh - Personal View" guid="{D73C7D54-4891-4237-9750-225D2462AB34}" mergeInterval="0" personalView="1" maximized="1" xWindow="-11" yWindow="-11" windowWidth="2182" windowHeight="1402" activeSheetId="8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Le Trong Duc (VN) - Personal View" guid="{8E2DF192-20FD-40DB-8385-493ED9B1C2BF}" mergeInterval="0" personalView="1" maximized="1" xWindow="-8" yWindow="-8" windowWidth="1936" windowHeight="1056" activeSheetId="11"/>
  </customWorkbookViews>
</workbook>
</file>

<file path=xl/calcChain.xml><?xml version="1.0" encoding="utf-8"?>
<calcChain xmlns="http://schemas.openxmlformats.org/spreadsheetml/2006/main">
  <c r="D15" i="11" l="1"/>
  <c r="D14" i="11"/>
  <c r="D11" i="11"/>
  <c r="D10" i="11"/>
  <c r="D10" i="9" l="1"/>
  <c r="E31" i="8" l="1"/>
  <c r="F31" i="8"/>
  <c r="C12" i="8" l="1"/>
  <c r="I11" i="3" l="1"/>
  <c r="D27" i="14" l="1"/>
  <c r="D28" i="14"/>
  <c r="D26" i="14"/>
  <c r="F13" i="5" l="1"/>
  <c r="E13" i="5"/>
  <c r="D13" i="5"/>
  <c r="H41" i="23" l="1"/>
  <c r="F29" i="21"/>
  <c r="F14" i="15" l="1"/>
  <c r="F12" i="15"/>
  <c r="F10" i="15"/>
  <c r="E15" i="15"/>
  <c r="E13" i="15"/>
  <c r="E11" i="15"/>
  <c r="E9" i="15"/>
  <c r="G31" i="13"/>
  <c r="F32" i="13"/>
  <c r="E32" i="13"/>
  <c r="E31" i="13"/>
  <c r="D30" i="13"/>
  <c r="E29" i="13"/>
  <c r="H29" i="13"/>
  <c r="F30" i="13"/>
  <c r="F16" i="13"/>
  <c r="D15" i="13"/>
  <c r="F13" i="13"/>
  <c r="D12" i="13"/>
  <c r="G12" i="13"/>
  <c r="G14" i="13"/>
  <c r="G15" i="13"/>
  <c r="G17" i="13"/>
  <c r="E13" i="13"/>
  <c r="E14" i="13"/>
  <c r="G11" i="13"/>
  <c r="E11" i="13"/>
  <c r="I15" i="6"/>
  <c r="H15" i="6"/>
  <c r="G15" i="6"/>
  <c r="F15" i="6"/>
  <c r="E15" i="6"/>
  <c r="D15" i="6"/>
  <c r="H12" i="3" l="1"/>
  <c r="G12" i="3"/>
  <c r="F12" i="3"/>
  <c r="D53" i="24" l="1"/>
  <c r="F53" i="24" s="1"/>
  <c r="E52" i="24"/>
  <c r="D52" i="24"/>
  <c r="F52" i="24" s="1"/>
  <c r="C52" i="24"/>
  <c r="D51" i="24"/>
  <c r="F51" i="24" s="1"/>
  <c r="D50" i="24"/>
  <c r="F50" i="24" s="1"/>
  <c r="D49" i="24"/>
  <c r="F49" i="24" s="1"/>
  <c r="E48" i="24"/>
  <c r="D48" i="24"/>
  <c r="F48" i="24" s="1"/>
  <c r="C48" i="24"/>
  <c r="D47" i="24"/>
  <c r="F47" i="24" s="1"/>
  <c r="D46" i="24"/>
  <c r="F46" i="24" s="1"/>
  <c r="D45" i="24"/>
  <c r="F45" i="24" s="1"/>
  <c r="E44" i="24"/>
  <c r="D44" i="24"/>
  <c r="F44" i="24" s="1"/>
  <c r="C44" i="24"/>
  <c r="D43" i="24"/>
  <c r="F43" i="24" s="1"/>
  <c r="D42" i="24"/>
  <c r="F42" i="24" s="1"/>
  <c r="D41" i="24"/>
  <c r="F41" i="24" s="1"/>
  <c r="E40" i="24"/>
  <c r="E76" i="24" s="1"/>
  <c r="D40" i="24"/>
  <c r="F40" i="24" s="1"/>
  <c r="C40" i="24"/>
  <c r="C76" i="24" s="1"/>
  <c r="D39" i="24"/>
  <c r="F39" i="24" s="1"/>
  <c r="D38" i="24"/>
  <c r="F38" i="24" s="1"/>
  <c r="D37" i="24"/>
  <c r="F37" i="24" s="1"/>
  <c r="E36" i="24"/>
  <c r="E70" i="24" s="1"/>
  <c r="D36" i="24"/>
  <c r="F36" i="24" s="1"/>
  <c r="C36" i="24"/>
  <c r="C70" i="24" s="1"/>
  <c r="D35" i="24"/>
  <c r="F35" i="24" s="1"/>
  <c r="D34" i="24"/>
  <c r="F34" i="24" s="1"/>
  <c r="E32" i="24"/>
  <c r="E64" i="24" s="1"/>
  <c r="D33" i="24"/>
  <c r="D65" i="24" s="1"/>
  <c r="D32" i="24"/>
  <c r="D64" i="24" s="1"/>
  <c r="F64" i="24" s="1"/>
  <c r="C32" i="24"/>
  <c r="C64" i="24" s="1"/>
  <c r="D31" i="24"/>
  <c r="D63" i="24" s="1"/>
  <c r="D30" i="24"/>
  <c r="F30" i="24" s="1"/>
  <c r="E51" i="23"/>
  <c r="C51" i="23"/>
  <c r="B51" i="23"/>
  <c r="A51" i="23"/>
  <c r="B49" i="23"/>
  <c r="A49" i="23"/>
  <c r="E47" i="23"/>
  <c r="C47" i="23"/>
  <c r="B47" i="23"/>
  <c r="A47" i="23"/>
  <c r="B45" i="23"/>
  <c r="A45" i="23"/>
  <c r="E43" i="23"/>
  <c r="C43" i="23"/>
  <c r="B43" i="23"/>
  <c r="A43" i="23"/>
  <c r="B41" i="23"/>
  <c r="A41" i="23"/>
  <c r="E39" i="23"/>
  <c r="C39" i="23"/>
  <c r="B39" i="23"/>
  <c r="A39" i="23"/>
  <c r="B37" i="23"/>
  <c r="A37" i="23"/>
  <c r="E35" i="23"/>
  <c r="C35" i="23"/>
  <c r="B35" i="23"/>
  <c r="A35" i="23"/>
  <c r="B33" i="23"/>
  <c r="A33" i="23"/>
  <c r="E31" i="23"/>
  <c r="D31" i="23"/>
  <c r="F31" i="23" s="1"/>
  <c r="C31" i="23"/>
  <c r="B31" i="23"/>
  <c r="A31" i="23"/>
  <c r="F29" i="23"/>
  <c r="D29" i="23"/>
  <c r="B29" i="23"/>
  <c r="A29" i="23"/>
  <c r="B16" i="23"/>
  <c r="A16" i="23"/>
  <c r="E51" i="21"/>
  <c r="C51" i="21"/>
  <c r="B51" i="21"/>
  <c r="A51" i="21"/>
  <c r="B49" i="21"/>
  <c r="A49" i="21"/>
  <c r="E47" i="21"/>
  <c r="C47" i="21"/>
  <c r="B47" i="21"/>
  <c r="A47" i="21"/>
  <c r="B45" i="21"/>
  <c r="A45" i="21"/>
  <c r="E43" i="21"/>
  <c r="C43" i="21"/>
  <c r="B43" i="21"/>
  <c r="A43" i="21"/>
  <c r="B41" i="21"/>
  <c r="A41" i="21"/>
  <c r="E39" i="21"/>
  <c r="C39" i="21"/>
  <c r="B39" i="21"/>
  <c r="A39" i="21"/>
  <c r="B37" i="21"/>
  <c r="A37" i="21"/>
  <c r="E35" i="21"/>
  <c r="C35" i="21"/>
  <c r="B35" i="21"/>
  <c r="A35" i="21"/>
  <c r="B33" i="21"/>
  <c r="A33" i="21"/>
  <c r="E31" i="21"/>
  <c r="D31" i="21"/>
  <c r="F31" i="21" s="1"/>
  <c r="C31" i="21"/>
  <c r="B31" i="21"/>
  <c r="A31" i="21"/>
  <c r="D29" i="21"/>
  <c r="B29" i="21"/>
  <c r="A29" i="21"/>
  <c r="B32" i="20"/>
  <c r="A32" i="20"/>
  <c r="B30" i="20"/>
  <c r="A30" i="20"/>
  <c r="B28" i="20"/>
  <c r="A28" i="20"/>
  <c r="B26" i="20"/>
  <c r="A26" i="20"/>
  <c r="B24" i="20"/>
  <c r="A24" i="20"/>
  <c r="B22" i="20"/>
  <c r="A22" i="20"/>
  <c r="B20" i="20"/>
  <c r="A20" i="20"/>
  <c r="B18" i="20"/>
  <c r="A18" i="20"/>
  <c r="B16" i="20"/>
  <c r="A16" i="20"/>
  <c r="B14" i="20"/>
  <c r="A14" i="20"/>
  <c r="D12" i="20"/>
  <c r="F12" i="20" s="1"/>
  <c r="B12" i="20"/>
  <c r="A12" i="20"/>
  <c r="D10" i="20"/>
  <c r="F10" i="20" s="1"/>
  <c r="B10" i="20"/>
  <c r="A10" i="20"/>
  <c r="E80" i="19"/>
  <c r="E76" i="19"/>
  <c r="E72" i="19"/>
  <c r="E68" i="19"/>
  <c r="E64" i="19"/>
  <c r="E60" i="19"/>
  <c r="A29" i="19"/>
  <c r="A58" i="19" s="1"/>
  <c r="B29" i="19"/>
  <c r="B58" i="19" s="1"/>
  <c r="B31" i="19"/>
  <c r="B60" i="19" s="1"/>
  <c r="C29" i="19"/>
  <c r="C30" i="19"/>
  <c r="C31" i="19"/>
  <c r="C60" i="19" s="1"/>
  <c r="C32" i="19"/>
  <c r="D29" i="19"/>
  <c r="F29" i="19" s="1"/>
  <c r="D31" i="19"/>
  <c r="F31" i="19" s="1"/>
  <c r="A33" i="19"/>
  <c r="A62" i="19" s="1"/>
  <c r="B33" i="19"/>
  <c r="B62" i="19" s="1"/>
  <c r="C33" i="19"/>
  <c r="C34" i="19"/>
  <c r="B35" i="19"/>
  <c r="B64" i="19" s="1"/>
  <c r="C35" i="19"/>
  <c r="C64" i="19" s="1"/>
  <c r="C36" i="19"/>
  <c r="C52" i="19"/>
  <c r="C51" i="19"/>
  <c r="C80" i="19" s="1"/>
  <c r="B51" i="19"/>
  <c r="B80" i="19" s="1"/>
  <c r="C50" i="19"/>
  <c r="C49" i="19"/>
  <c r="B49" i="19"/>
  <c r="B78" i="19" s="1"/>
  <c r="A49" i="19"/>
  <c r="A78" i="19" s="1"/>
  <c r="C48" i="19"/>
  <c r="C47" i="19"/>
  <c r="C76" i="19" s="1"/>
  <c r="B47" i="19"/>
  <c r="B76" i="19" s="1"/>
  <c r="C46" i="19"/>
  <c r="C45" i="19"/>
  <c r="B45" i="19"/>
  <c r="B74" i="19" s="1"/>
  <c r="A45" i="19"/>
  <c r="A74" i="19" s="1"/>
  <c r="C44" i="19"/>
  <c r="C43" i="19"/>
  <c r="C72" i="19" s="1"/>
  <c r="B43" i="19"/>
  <c r="B72" i="19" s="1"/>
  <c r="C42" i="19"/>
  <c r="C41" i="19"/>
  <c r="B41" i="19"/>
  <c r="B70" i="19" s="1"/>
  <c r="A41" i="19"/>
  <c r="A70" i="19" s="1"/>
  <c r="C40" i="19"/>
  <c r="C39" i="19"/>
  <c r="C68" i="19" s="1"/>
  <c r="B39" i="19"/>
  <c r="B68" i="19" s="1"/>
  <c r="C38" i="19"/>
  <c r="C37" i="19"/>
  <c r="B37" i="19"/>
  <c r="B66" i="19" s="1"/>
  <c r="A37" i="19"/>
  <c r="A66" i="19" s="1"/>
  <c r="B52" i="24"/>
  <c r="B94" i="24" s="1"/>
  <c r="A52" i="24"/>
  <c r="A94" i="24" s="1"/>
  <c r="B50" i="24"/>
  <c r="B92" i="24" s="1"/>
  <c r="A50" i="24"/>
  <c r="A92" i="24" s="1"/>
  <c r="B48" i="24"/>
  <c r="A47" i="19"/>
  <c r="A76" i="19" s="1"/>
  <c r="B46" i="24"/>
  <c r="A46" i="24"/>
  <c r="B44" i="24"/>
  <c r="B82" i="24" s="1"/>
  <c r="A44" i="24"/>
  <c r="A82" i="24" s="1"/>
  <c r="B42" i="24"/>
  <c r="B80" i="24" s="1"/>
  <c r="A42" i="24"/>
  <c r="A80" i="24" s="1"/>
  <c r="B40" i="24"/>
  <c r="B76" i="24" s="1"/>
  <c r="A40" i="24"/>
  <c r="A76" i="24" s="1"/>
  <c r="B38" i="24"/>
  <c r="B74" i="24" s="1"/>
  <c r="A38" i="24"/>
  <c r="A74" i="24" s="1"/>
  <c r="B36" i="24"/>
  <c r="B70" i="24" s="1"/>
  <c r="A36" i="24"/>
  <c r="A70" i="24" s="1"/>
  <c r="B34" i="24"/>
  <c r="B68" i="24" s="1"/>
  <c r="A34" i="24"/>
  <c r="A68" i="24" s="1"/>
  <c r="B32" i="24"/>
  <c r="B64" i="24" s="1"/>
  <c r="A32" i="24"/>
  <c r="A64" i="24" s="1"/>
  <c r="B30" i="24"/>
  <c r="B62" i="24" s="1"/>
  <c r="A30" i="24"/>
  <c r="A62" i="24" s="1"/>
  <c r="D44" i="16"/>
  <c r="D35" i="21" s="1"/>
  <c r="F35" i="21" s="1"/>
  <c r="F40" i="16"/>
  <c r="B53" i="16"/>
  <c r="B44" i="21" s="1"/>
  <c r="A53" i="16"/>
  <c r="B19" i="16"/>
  <c r="A20" i="16"/>
  <c r="D48" i="16" l="1"/>
  <c r="F44" i="16"/>
  <c r="B45" i="24"/>
  <c r="B83" i="24" s="1"/>
  <c r="A43" i="19"/>
  <c r="A72" i="19" s="1"/>
  <c r="D58" i="19"/>
  <c r="F58" i="19" s="1"/>
  <c r="A31" i="19"/>
  <c r="A60" i="19" s="1"/>
  <c r="F32" i="24"/>
  <c r="A44" i="21"/>
  <c r="A44" i="23"/>
  <c r="A25" i="20"/>
  <c r="D39" i="23"/>
  <c r="F39" i="23" s="1"/>
  <c r="D39" i="19"/>
  <c r="F48" i="16"/>
  <c r="D52" i="16"/>
  <c r="D20" i="20"/>
  <c r="F20" i="20" s="1"/>
  <c r="D39" i="21"/>
  <c r="F39" i="21" s="1"/>
  <c r="B44" i="19"/>
  <c r="B73" i="19" s="1"/>
  <c r="A39" i="19"/>
  <c r="A68" i="19" s="1"/>
  <c r="D35" i="19"/>
  <c r="D35" i="23"/>
  <c r="F35" i="23" s="1"/>
  <c r="F33" i="24"/>
  <c r="D77" i="24"/>
  <c r="F77" i="24" s="1"/>
  <c r="D83" i="24"/>
  <c r="F83" i="24" s="1"/>
  <c r="D60" i="19"/>
  <c r="F60" i="19" s="1"/>
  <c r="D16" i="20"/>
  <c r="F16" i="20" s="1"/>
  <c r="B25" i="20"/>
  <c r="B44" i="23"/>
  <c r="D76" i="24"/>
  <c r="F76" i="24" s="1"/>
  <c r="D82" i="24"/>
  <c r="F82" i="24" s="1"/>
  <c r="D70" i="24"/>
  <c r="F70" i="24" s="1"/>
  <c r="F31" i="24"/>
  <c r="D68" i="24"/>
  <c r="F68" i="24" s="1"/>
  <c r="D74" i="24"/>
  <c r="F74" i="24" s="1"/>
  <c r="D88" i="24"/>
  <c r="F88" i="24" s="1"/>
  <c r="D69" i="24"/>
  <c r="F69" i="24" s="1"/>
  <c r="D71" i="24"/>
  <c r="F71" i="24" s="1"/>
  <c r="D94" i="24"/>
  <c r="F94" i="24" s="1"/>
  <c r="A51" i="19"/>
  <c r="A80" i="19" s="1"/>
  <c r="A48" i="24"/>
  <c r="A35" i="19"/>
  <c r="A64" i="19" s="1"/>
  <c r="C11" i="9"/>
  <c r="C11" i="3"/>
  <c r="D43" i="21" l="1"/>
  <c r="F43" i="21" s="1"/>
  <c r="D43" i="23"/>
  <c r="F43" i="23" s="1"/>
  <c r="D43" i="19"/>
  <c r="F52" i="16"/>
  <c r="D56" i="16"/>
  <c r="D24" i="20"/>
  <c r="F24" i="20" s="1"/>
  <c r="F39" i="19"/>
  <c r="D68" i="19"/>
  <c r="F68" i="19" s="1"/>
  <c r="A45" i="24"/>
  <c r="A83" i="24" s="1"/>
  <c r="A44" i="19"/>
  <c r="A73" i="19" s="1"/>
  <c r="D64" i="19"/>
  <c r="F64" i="19" s="1"/>
  <c r="F35" i="19"/>
  <c r="F43" i="19" l="1"/>
  <c r="D72" i="19"/>
  <c r="F72" i="19" s="1"/>
  <c r="D47" i="19"/>
  <c r="D47" i="21"/>
  <c r="F47" i="21" s="1"/>
  <c r="D47" i="23"/>
  <c r="F47" i="23" s="1"/>
  <c r="F56" i="16"/>
  <c r="D60" i="16"/>
  <c r="D28" i="20"/>
  <c r="F28" i="20" s="1"/>
  <c r="B61" i="16"/>
  <c r="A61" i="16"/>
  <c r="B57" i="16"/>
  <c r="A57" i="16"/>
  <c r="A52" i="21" l="1"/>
  <c r="A52" i="23"/>
  <c r="A33" i="20"/>
  <c r="B52" i="23"/>
  <c r="B33" i="20"/>
  <c r="B52" i="19"/>
  <c r="B81" i="19" s="1"/>
  <c r="B53" i="24"/>
  <c r="B95" i="24" s="1"/>
  <c r="B52" i="21"/>
  <c r="D51" i="19"/>
  <c r="D51" i="21"/>
  <c r="F51" i="21" s="1"/>
  <c r="D32" i="20"/>
  <c r="F32" i="20" s="1"/>
  <c r="D51" i="23"/>
  <c r="F51" i="23" s="1"/>
  <c r="F60" i="16"/>
  <c r="F47" i="19"/>
  <c r="D76" i="19"/>
  <c r="F76" i="19" s="1"/>
  <c r="A48" i="23"/>
  <c r="A29" i="20"/>
  <c r="A48" i="21"/>
  <c r="B29" i="20"/>
  <c r="B48" i="21"/>
  <c r="B48" i="23"/>
  <c r="B48" i="19"/>
  <c r="B77" i="19" s="1"/>
  <c r="B49" i="24"/>
  <c r="B89" i="24" s="1"/>
  <c r="E28" i="13"/>
  <c r="A53" i="24" l="1"/>
  <c r="A95" i="24" s="1"/>
  <c r="A52" i="19"/>
  <c r="A81" i="19" s="1"/>
  <c r="A49" i="24"/>
  <c r="A89" i="24" s="1"/>
  <c r="A48" i="19"/>
  <c r="A77" i="19" s="1"/>
  <c r="F51" i="19"/>
  <c r="D80" i="19"/>
  <c r="F80" i="19" s="1"/>
  <c r="C13" i="8" l="1"/>
  <c r="F13" i="8" l="1"/>
  <c r="E13" i="8"/>
  <c r="D13" i="8"/>
  <c r="C14" i="8"/>
  <c r="I13" i="8"/>
  <c r="G13" i="8"/>
  <c r="C12" i="3"/>
  <c r="H11" i="3"/>
  <c r="D11" i="3"/>
  <c r="I14" i="8" l="1"/>
  <c r="D14" i="8"/>
  <c r="G14" i="8"/>
  <c r="F14" i="8"/>
  <c r="E14" i="8"/>
  <c r="C15" i="8"/>
  <c r="G15" i="8" s="1"/>
  <c r="C16" i="8"/>
  <c r="J16" i="8" s="1"/>
  <c r="I15" i="8"/>
  <c r="F15" i="8"/>
  <c r="C13" i="3"/>
  <c r="E15" i="8" l="1"/>
  <c r="J15" i="8"/>
  <c r="D15" i="8"/>
  <c r="C17" i="8"/>
  <c r="J17" i="8" s="1"/>
  <c r="E16" i="8"/>
  <c r="G16" i="8"/>
  <c r="I16" i="8"/>
  <c r="D16" i="8"/>
  <c r="F16" i="8"/>
  <c r="C12" i="9"/>
  <c r="I12" i="3"/>
  <c r="E12" i="3"/>
  <c r="D12" i="3"/>
  <c r="G17" i="8" l="1"/>
  <c r="D17" i="8"/>
  <c r="F17" i="8"/>
  <c r="E17" i="8"/>
  <c r="I17" i="8"/>
  <c r="I29" i="19"/>
  <c r="I30" i="19"/>
  <c r="G12" i="23"/>
  <c r="H45" i="23"/>
  <c r="H49" i="23" s="1"/>
  <c r="H35" i="24"/>
  <c r="H39" i="24" s="1"/>
  <c r="H43" i="24" s="1"/>
  <c r="H47" i="24" s="1"/>
  <c r="H51" i="24" s="1"/>
  <c r="B11" i="24"/>
  <c r="A11" i="24"/>
  <c r="D10" i="23"/>
  <c r="B20" i="23"/>
  <c r="B18" i="23"/>
  <c r="B14" i="23"/>
  <c r="A20" i="23"/>
  <c r="A18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B15" i="24"/>
  <c r="A15" i="24"/>
  <c r="B13" i="24"/>
  <c r="A13" i="24"/>
  <c r="D11" i="24"/>
  <c r="B86" i="24"/>
  <c r="A86" i="24"/>
  <c r="F65" i="24"/>
  <c r="F63" i="24"/>
  <c r="D62" i="24"/>
  <c r="F62" i="24" s="1"/>
  <c r="D42" i="16"/>
  <c r="B49" i="16"/>
  <c r="A49" i="16"/>
  <c r="B45" i="16"/>
  <c r="A45" i="16"/>
  <c r="D41" i="16"/>
  <c r="B41" i="16"/>
  <c r="A41" i="16"/>
  <c r="B51" i="16"/>
  <c r="A51" i="16"/>
  <c r="B25" i="16"/>
  <c r="B59" i="16" s="1"/>
  <c r="A26" i="16"/>
  <c r="A59" i="16" s="1"/>
  <c r="B22" i="16"/>
  <c r="B55" i="16" s="1"/>
  <c r="A23" i="16"/>
  <c r="A55" i="16" s="1"/>
  <c r="B16" i="16"/>
  <c r="B47" i="16" s="1"/>
  <c r="A17" i="16"/>
  <c r="A47" i="16" s="1"/>
  <c r="B13" i="16"/>
  <c r="B43" i="16" s="1"/>
  <c r="A14" i="16"/>
  <c r="A43" i="16" s="1"/>
  <c r="D11" i="16"/>
  <c r="E11" i="16" s="1"/>
  <c r="E14" i="16" s="1"/>
  <c r="E17" i="16" s="1"/>
  <c r="E20" i="16" s="1"/>
  <c r="E23" i="16" s="1"/>
  <c r="E26" i="16" s="1"/>
  <c r="B10" i="16"/>
  <c r="B39" i="16" s="1"/>
  <c r="A11" i="16"/>
  <c r="A39" i="16" s="1"/>
  <c r="H10" i="16"/>
  <c r="H11" i="16"/>
  <c r="H14" i="16" s="1"/>
  <c r="H17" i="16" s="1"/>
  <c r="H20" i="16" s="1"/>
  <c r="H23" i="16" s="1"/>
  <c r="H26" i="16" s="1"/>
  <c r="H12" i="16"/>
  <c r="H15" i="16" s="1"/>
  <c r="H18" i="16" s="1"/>
  <c r="H21" i="16" s="1"/>
  <c r="H24" i="16" s="1"/>
  <c r="H27" i="16" s="1"/>
  <c r="G13" i="16"/>
  <c r="H13" i="16" s="1"/>
  <c r="G14" i="16"/>
  <c r="G17" i="16" s="1"/>
  <c r="G20" i="16" s="1"/>
  <c r="G23" i="16" s="1"/>
  <c r="G26" i="16" s="1"/>
  <c r="G15" i="16"/>
  <c r="G18" i="16" s="1"/>
  <c r="G21" i="16" s="1"/>
  <c r="G24" i="16" s="1"/>
  <c r="G27" i="16" s="1"/>
  <c r="D45" i="16" l="1"/>
  <c r="D13" i="20"/>
  <c r="F13" i="20" s="1"/>
  <c r="D32" i="21"/>
  <c r="F32" i="21" s="1"/>
  <c r="D32" i="23"/>
  <c r="F32" i="23" s="1"/>
  <c r="D32" i="19"/>
  <c r="A36" i="21"/>
  <c r="A36" i="23"/>
  <c r="A17" i="20"/>
  <c r="D46" i="16"/>
  <c r="D14" i="20"/>
  <c r="F14" i="20" s="1"/>
  <c r="D33" i="21"/>
  <c r="F33" i="21" s="1"/>
  <c r="D33" i="23"/>
  <c r="F33" i="23" s="1"/>
  <c r="D33" i="19"/>
  <c r="A32" i="23"/>
  <c r="A13" i="20"/>
  <c r="A32" i="21"/>
  <c r="B36" i="23"/>
  <c r="B36" i="19"/>
  <c r="B65" i="19" s="1"/>
  <c r="B36" i="21"/>
  <c r="B17" i="20"/>
  <c r="B37" i="24"/>
  <c r="B71" i="24" s="1"/>
  <c r="B40" i="21"/>
  <c r="B40" i="23"/>
  <c r="B40" i="19"/>
  <c r="B69" i="19" s="1"/>
  <c r="B21" i="20"/>
  <c r="B41" i="24"/>
  <c r="B77" i="24" s="1"/>
  <c r="B32" i="23"/>
  <c r="B32" i="21"/>
  <c r="B33" i="24"/>
  <c r="B65" i="24" s="1"/>
  <c r="B13" i="20"/>
  <c r="B32" i="19"/>
  <c r="B61" i="19" s="1"/>
  <c r="A40" i="21"/>
  <c r="A40" i="23"/>
  <c r="A21" i="20"/>
  <c r="B30" i="23"/>
  <c r="B11" i="20"/>
  <c r="B30" i="21"/>
  <c r="A38" i="21"/>
  <c r="A19" i="20"/>
  <c r="A38" i="23"/>
  <c r="A50" i="23"/>
  <c r="A31" i="20"/>
  <c r="A50" i="21"/>
  <c r="B38" i="21"/>
  <c r="B19" i="20"/>
  <c r="B38" i="23"/>
  <c r="B50" i="23"/>
  <c r="B31" i="20"/>
  <c r="B50" i="21"/>
  <c r="A34" i="23"/>
  <c r="A15" i="20"/>
  <c r="A34" i="21"/>
  <c r="A46" i="21"/>
  <c r="A27" i="20"/>
  <c r="A46" i="23"/>
  <c r="A42" i="23"/>
  <c r="A23" i="20"/>
  <c r="A42" i="21"/>
  <c r="A30" i="21"/>
  <c r="A11" i="20"/>
  <c r="A30" i="23"/>
  <c r="B34" i="23"/>
  <c r="B15" i="20"/>
  <c r="B34" i="21"/>
  <c r="B46" i="21"/>
  <c r="B27" i="20"/>
  <c r="B46" i="23"/>
  <c r="B42" i="23"/>
  <c r="B23" i="20"/>
  <c r="B42" i="21"/>
  <c r="D39" i="16"/>
  <c r="G16" i="16"/>
  <c r="G19" i="16" s="1"/>
  <c r="H19" i="16" s="1"/>
  <c r="D14" i="16"/>
  <c r="D17" i="16" s="1"/>
  <c r="D20" i="16" s="1"/>
  <c r="D23" i="16" s="1"/>
  <c r="D26" i="16" s="1"/>
  <c r="A32" i="19" l="1"/>
  <c r="A61" i="19" s="1"/>
  <c r="A33" i="24"/>
  <c r="A65" i="24" s="1"/>
  <c r="F33" i="19"/>
  <c r="D62" i="19"/>
  <c r="F62" i="19" s="1"/>
  <c r="D50" i="16"/>
  <c r="D37" i="23"/>
  <c r="F37" i="23" s="1"/>
  <c r="D18" i="20"/>
  <c r="F18" i="20" s="1"/>
  <c r="D37" i="19"/>
  <c r="D37" i="21"/>
  <c r="F37" i="21" s="1"/>
  <c r="A41" i="24"/>
  <c r="A77" i="24" s="1"/>
  <c r="A40" i="19"/>
  <c r="A69" i="19" s="1"/>
  <c r="A36" i="19"/>
  <c r="A65" i="19" s="1"/>
  <c r="A37" i="24"/>
  <c r="A71" i="24" s="1"/>
  <c r="F32" i="19"/>
  <c r="D61" i="19"/>
  <c r="F61" i="19" s="1"/>
  <c r="D49" i="16"/>
  <c r="D36" i="21"/>
  <c r="F36" i="21" s="1"/>
  <c r="D36" i="23"/>
  <c r="F36" i="23" s="1"/>
  <c r="D17" i="20"/>
  <c r="F17" i="20" s="1"/>
  <c r="D36" i="19"/>
  <c r="A31" i="24"/>
  <c r="A63" i="24" s="1"/>
  <c r="A30" i="19"/>
  <c r="A59" i="19" s="1"/>
  <c r="A38" i="19"/>
  <c r="A67" i="19" s="1"/>
  <c r="A39" i="24"/>
  <c r="A75" i="24" s="1"/>
  <c r="B43" i="24"/>
  <c r="B81" i="24" s="1"/>
  <c r="B42" i="19"/>
  <c r="B71" i="19" s="1"/>
  <c r="B46" i="19"/>
  <c r="B75" i="19" s="1"/>
  <c r="B47" i="24"/>
  <c r="B87" i="24" s="1"/>
  <c r="B35" i="24"/>
  <c r="B69" i="24" s="1"/>
  <c r="B34" i="19"/>
  <c r="B63" i="19" s="1"/>
  <c r="A43" i="24"/>
  <c r="A81" i="24" s="1"/>
  <c r="A42" i="19"/>
  <c r="A71" i="19" s="1"/>
  <c r="A46" i="19"/>
  <c r="A75" i="19" s="1"/>
  <c r="A47" i="24"/>
  <c r="A87" i="24" s="1"/>
  <c r="A35" i="24"/>
  <c r="A69" i="24" s="1"/>
  <c r="A34" i="19"/>
  <c r="A63" i="19" s="1"/>
  <c r="B51" i="24"/>
  <c r="B93" i="24" s="1"/>
  <c r="B50" i="19"/>
  <c r="B79" i="19" s="1"/>
  <c r="B39" i="24"/>
  <c r="B75" i="24" s="1"/>
  <c r="B38" i="19"/>
  <c r="B67" i="19" s="1"/>
  <c r="A50" i="19"/>
  <c r="A79" i="19" s="1"/>
  <c r="A51" i="24"/>
  <c r="A93" i="24" s="1"/>
  <c r="B30" i="19"/>
  <c r="B59" i="19" s="1"/>
  <c r="B31" i="24"/>
  <c r="B63" i="24" s="1"/>
  <c r="D43" i="16"/>
  <c r="D30" i="23"/>
  <c r="F30" i="23" s="1"/>
  <c r="D11" i="20"/>
  <c r="F11" i="20" s="1"/>
  <c r="D30" i="19"/>
  <c r="D30" i="21"/>
  <c r="F30" i="21" s="1"/>
  <c r="G22" i="16"/>
  <c r="H22" i="16" s="1"/>
  <c r="H16" i="16"/>
  <c r="G25" i="16" l="1"/>
  <c r="H25" i="16" s="1"/>
  <c r="F36" i="19"/>
  <c r="D65" i="19"/>
  <c r="F65" i="19" s="1"/>
  <c r="D53" i="16"/>
  <c r="D40" i="23"/>
  <c r="F40" i="23" s="1"/>
  <c r="D21" i="20"/>
  <c r="F21" i="20" s="1"/>
  <c r="D40" i="21"/>
  <c r="F40" i="21" s="1"/>
  <c r="D40" i="19"/>
  <c r="D66" i="19"/>
  <c r="F66" i="19" s="1"/>
  <c r="F37" i="19"/>
  <c r="D54" i="16"/>
  <c r="D41" i="21"/>
  <c r="F41" i="21" s="1"/>
  <c r="D41" i="19"/>
  <c r="D41" i="23"/>
  <c r="F41" i="23" s="1"/>
  <c r="D22" i="20"/>
  <c r="F22" i="20" s="1"/>
  <c r="F30" i="19"/>
  <c r="D59" i="19"/>
  <c r="F59" i="19" s="1"/>
  <c r="D47" i="16"/>
  <c r="D34" i="19"/>
  <c r="D34" i="21"/>
  <c r="F34" i="21" s="1"/>
  <c r="D15" i="20"/>
  <c r="F15" i="20" s="1"/>
  <c r="D34" i="23"/>
  <c r="F34" i="23" s="1"/>
  <c r="D75" i="24"/>
  <c r="F75" i="24" s="1"/>
  <c r="H44" i="23"/>
  <c r="G14" i="23"/>
  <c r="G16" i="23" s="1"/>
  <c r="G18" i="23" s="1"/>
  <c r="G20" i="23" s="1"/>
  <c r="H34" i="23"/>
  <c r="C11" i="14"/>
  <c r="E10" i="12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28" i="8"/>
  <c r="D70" i="19" l="1"/>
  <c r="F70" i="19" s="1"/>
  <c r="F41" i="19"/>
  <c r="F40" i="19"/>
  <c r="D69" i="19"/>
  <c r="F69" i="19" s="1"/>
  <c r="D57" i="16"/>
  <c r="D44" i="21"/>
  <c r="F44" i="21" s="1"/>
  <c r="D44" i="23"/>
  <c r="F44" i="23" s="1"/>
  <c r="D25" i="20"/>
  <c r="F25" i="20" s="1"/>
  <c r="D44" i="19"/>
  <c r="D58" i="16"/>
  <c r="D45" i="21"/>
  <c r="F45" i="21" s="1"/>
  <c r="D45" i="23"/>
  <c r="F45" i="23" s="1"/>
  <c r="D26" i="20"/>
  <c r="F26" i="20" s="1"/>
  <c r="D45" i="19"/>
  <c r="E11" i="14"/>
  <c r="D11" i="14"/>
  <c r="D63" i="19"/>
  <c r="F63" i="19" s="1"/>
  <c r="F34" i="19"/>
  <c r="D51" i="16"/>
  <c r="D38" i="19"/>
  <c r="D38" i="23"/>
  <c r="F38" i="23" s="1"/>
  <c r="D38" i="21"/>
  <c r="F38" i="21" s="1"/>
  <c r="D19" i="20"/>
  <c r="F19" i="20" s="1"/>
  <c r="D81" i="24"/>
  <c r="F81" i="24" s="1"/>
  <c r="D80" i="24"/>
  <c r="F80" i="24" s="1"/>
  <c r="G12" i="9"/>
  <c r="I12" i="9"/>
  <c r="H12" i="9"/>
  <c r="F12" i="9"/>
  <c r="D74" i="19" l="1"/>
  <c r="F74" i="19" s="1"/>
  <c r="F45" i="19"/>
  <c r="D30" i="20"/>
  <c r="F30" i="20" s="1"/>
  <c r="D49" i="21"/>
  <c r="F49" i="21" s="1"/>
  <c r="D49" i="23"/>
  <c r="F49" i="23" s="1"/>
  <c r="D49" i="19"/>
  <c r="F44" i="19"/>
  <c r="D73" i="19"/>
  <c r="F73" i="19" s="1"/>
  <c r="D61" i="16"/>
  <c r="D48" i="19"/>
  <c r="D48" i="21"/>
  <c r="F48" i="21" s="1"/>
  <c r="D48" i="23"/>
  <c r="F48" i="23" s="1"/>
  <c r="D29" i="20"/>
  <c r="F29" i="20" s="1"/>
  <c r="F38" i="19"/>
  <c r="D67" i="19"/>
  <c r="F67" i="19" s="1"/>
  <c r="D55" i="16"/>
  <c r="D42" i="21"/>
  <c r="F42" i="21" s="1"/>
  <c r="D23" i="20"/>
  <c r="F23" i="20" s="1"/>
  <c r="D42" i="23"/>
  <c r="F42" i="23" s="1"/>
  <c r="D42" i="19"/>
  <c r="C14" i="3"/>
  <c r="D13" i="3"/>
  <c r="I13" i="3"/>
  <c r="E13" i="3"/>
  <c r="H13" i="3"/>
  <c r="I39" i="16"/>
  <c r="I41" i="16"/>
  <c r="C10" i="15"/>
  <c r="C12" i="14"/>
  <c r="C13" i="9"/>
  <c r="C15" i="7"/>
  <c r="C34" i="5"/>
  <c r="F48" i="19" l="1"/>
  <c r="D77" i="19"/>
  <c r="F77" i="19" s="1"/>
  <c r="D78" i="19"/>
  <c r="F78" i="19" s="1"/>
  <c r="F49" i="19"/>
  <c r="D52" i="21"/>
  <c r="F52" i="21" s="1"/>
  <c r="D52" i="19"/>
  <c r="D52" i="23"/>
  <c r="F52" i="23" s="1"/>
  <c r="D33" i="20"/>
  <c r="F33" i="20" s="1"/>
  <c r="F42" i="19"/>
  <c r="D71" i="19"/>
  <c r="F71" i="19" s="1"/>
  <c r="D59" i="16"/>
  <c r="D46" i="23"/>
  <c r="F46" i="23" s="1"/>
  <c r="D46" i="21"/>
  <c r="F46" i="21" s="1"/>
  <c r="D27" i="20"/>
  <c r="F27" i="20" s="1"/>
  <c r="D46" i="19"/>
  <c r="D15" i="7"/>
  <c r="E15" i="7"/>
  <c r="D12" i="14"/>
  <c r="E12" i="14"/>
  <c r="D34" i="5"/>
  <c r="E34" i="5"/>
  <c r="F34" i="5"/>
  <c r="I13" i="9"/>
  <c r="F13" i="9"/>
  <c r="G13" i="9"/>
  <c r="H13" i="9"/>
  <c r="C15" i="3"/>
  <c r="E15" i="3" s="1"/>
  <c r="C11" i="15"/>
  <c r="D10" i="15"/>
  <c r="C13" i="14"/>
  <c r="F13" i="14" s="1"/>
  <c r="C12" i="13"/>
  <c r="F52" i="19" l="1"/>
  <c r="D81" i="19"/>
  <c r="F81" i="19" s="1"/>
  <c r="D11" i="15"/>
  <c r="C12" i="15"/>
  <c r="D13" i="14"/>
  <c r="E13" i="14"/>
  <c r="F46" i="19"/>
  <c r="D75" i="19"/>
  <c r="F75" i="19" s="1"/>
  <c r="D50" i="21"/>
  <c r="F50" i="21" s="1"/>
  <c r="D50" i="19"/>
  <c r="D31" i="20"/>
  <c r="F31" i="20" s="1"/>
  <c r="D50" i="23"/>
  <c r="F50" i="23" s="1"/>
  <c r="I15" i="3"/>
  <c r="F15" i="3"/>
  <c r="G15" i="3"/>
  <c r="D15" i="3"/>
  <c r="H15" i="3"/>
  <c r="C14" i="14"/>
  <c r="C14" i="5"/>
  <c r="D14" i="5" l="1"/>
  <c r="F14" i="5"/>
  <c r="E14" i="5"/>
  <c r="C13" i="15"/>
  <c r="C14" i="15" s="1"/>
  <c r="C15" i="15" s="1"/>
  <c r="D12" i="15"/>
  <c r="E14" i="14"/>
  <c r="D14" i="14"/>
  <c r="F50" i="19"/>
  <c r="D79" i="19"/>
  <c r="F79" i="19" s="1"/>
  <c r="D13" i="15"/>
  <c r="C15" i="14"/>
  <c r="C15" i="2"/>
  <c r="E15" i="2" l="1"/>
  <c r="D15" i="2"/>
  <c r="C16" i="14"/>
  <c r="F16" i="14" s="1"/>
  <c r="E15" i="14"/>
  <c r="D15" i="14"/>
  <c r="D14" i="15"/>
  <c r="C14" i="9"/>
  <c r="E14" i="9" s="1"/>
  <c r="D16" i="14" l="1"/>
  <c r="E16" i="14"/>
  <c r="G14" i="9"/>
  <c r="F14" i="9"/>
  <c r="D14" i="9"/>
  <c r="H14" i="9"/>
  <c r="I14" i="9"/>
  <c r="D15" i="15"/>
  <c r="D89" i="24" l="1"/>
  <c r="F89" i="24" s="1"/>
  <c r="D87" i="24"/>
  <c r="F87" i="24" s="1"/>
  <c r="D86" i="24"/>
  <c r="F86" i="24" s="1"/>
  <c r="H37" i="24"/>
  <c r="I38" i="16"/>
  <c r="F41" i="16"/>
  <c r="F46" i="16"/>
  <c r="C11" i="11"/>
  <c r="D95" i="24" l="1"/>
  <c r="F95" i="24" s="1"/>
  <c r="D93" i="24"/>
  <c r="F93" i="24" s="1"/>
  <c r="D92" i="24"/>
  <c r="F92" i="24" s="1"/>
  <c r="C29" i="8" l="1"/>
  <c r="C30" i="8" l="1"/>
  <c r="C31" i="8"/>
  <c r="F30" i="8" l="1"/>
  <c r="E30" i="8"/>
  <c r="C32" i="8"/>
  <c r="C13" i="13"/>
  <c r="C15" i="5"/>
  <c r="F15" i="5" l="1"/>
  <c r="D15" i="5"/>
  <c r="E15" i="5"/>
  <c r="F32" i="8"/>
  <c r="E32" i="8"/>
  <c r="C16" i="5"/>
  <c r="C17" i="5"/>
  <c r="C14" i="13"/>
  <c r="H33" i="21"/>
  <c r="H37" i="21" s="1"/>
  <c r="H41" i="21" s="1"/>
  <c r="H45" i="21" s="1"/>
  <c r="H49" i="21" s="1"/>
  <c r="I29" i="21"/>
  <c r="I33" i="21" s="1"/>
  <c r="I37" i="21" s="1"/>
  <c r="I41" i="21" s="1"/>
  <c r="I45" i="21" s="1"/>
  <c r="I49" i="21" s="1"/>
  <c r="H11" i="21"/>
  <c r="G13" i="21"/>
  <c r="H13" i="21" s="1"/>
  <c r="D17" i="5" l="1"/>
  <c r="E17" i="5"/>
  <c r="F17" i="5"/>
  <c r="F16" i="5"/>
  <c r="E16" i="5"/>
  <c r="D16" i="5"/>
  <c r="C18" i="5"/>
  <c r="C15" i="13"/>
  <c r="G15" i="21"/>
  <c r="H15" i="21" s="1"/>
  <c r="C29" i="13"/>
  <c r="F28" i="13"/>
  <c r="C12" i="11"/>
  <c r="C16" i="13" l="1"/>
  <c r="C17" i="13" s="1"/>
  <c r="E12" i="11"/>
  <c r="C19" i="5"/>
  <c r="D18" i="5"/>
  <c r="F29" i="13"/>
  <c r="C13" i="11"/>
  <c r="C30" i="13"/>
  <c r="G17" i="21"/>
  <c r="H17" i="21" s="1"/>
  <c r="C13" i="6"/>
  <c r="D17" i="13" l="1"/>
  <c r="H30" i="13"/>
  <c r="D16" i="13"/>
  <c r="D13" i="6"/>
  <c r="E13" i="6"/>
  <c r="D19" i="5"/>
  <c r="E19" i="5"/>
  <c r="F19" i="5"/>
  <c r="C31" i="13"/>
  <c r="C14" i="11"/>
  <c r="G19" i="21"/>
  <c r="G21" i="21" s="1"/>
  <c r="H21" i="21" s="1"/>
  <c r="C15" i="11" l="1"/>
  <c r="E14" i="11"/>
  <c r="F31" i="13"/>
  <c r="C32" i="13"/>
  <c r="H32" i="13" s="1"/>
  <c r="H19" i="21"/>
  <c r="C35" i="5"/>
  <c r="C16" i="2"/>
  <c r="D16" i="2" l="1"/>
  <c r="E16" i="2"/>
  <c r="C17" i="2"/>
  <c r="E35" i="5"/>
  <c r="F35" i="5"/>
  <c r="D35" i="5"/>
  <c r="E15" i="11"/>
  <c r="C36" i="5"/>
  <c r="H33" i="19"/>
  <c r="H37" i="19" s="1"/>
  <c r="H41" i="19" s="1"/>
  <c r="H45" i="19" s="1"/>
  <c r="H49" i="19" s="1"/>
  <c r="C18" i="2" l="1"/>
  <c r="D18" i="2" s="1"/>
  <c r="D19" i="2" s="1"/>
  <c r="E17" i="2"/>
  <c r="D17" i="2"/>
  <c r="F36" i="5"/>
  <c r="D36" i="5"/>
  <c r="E36" i="5"/>
  <c r="E18" i="2"/>
  <c r="E19" i="2" s="1"/>
  <c r="C37" i="5"/>
  <c r="H48" i="23"/>
  <c r="G13" i="23"/>
  <c r="C19" i="2" l="1"/>
  <c r="F37" i="5"/>
  <c r="E37" i="5"/>
  <c r="D37" i="5"/>
  <c r="C38" i="5"/>
  <c r="E10" i="23"/>
  <c r="C39" i="5" l="1"/>
  <c r="D38" i="5"/>
  <c r="E38" i="5"/>
  <c r="F38" i="5"/>
  <c r="E4" i="15"/>
  <c r="E4" i="14"/>
  <c r="F5" i="13"/>
  <c r="C10" i="12"/>
  <c r="D5" i="12"/>
  <c r="D5" i="11"/>
  <c r="D5" i="9"/>
  <c r="C11" i="10"/>
  <c r="G5" i="10"/>
  <c r="E6" i="8"/>
  <c r="C16" i="7"/>
  <c r="F5" i="7"/>
  <c r="C14" i="6"/>
  <c r="H4" i="6"/>
  <c r="E11" i="10" l="1"/>
  <c r="D11" i="10"/>
  <c r="F11" i="10"/>
  <c r="C17" i="7"/>
  <c r="E16" i="7"/>
  <c r="D16" i="7"/>
  <c r="C12" i="10"/>
  <c r="C15" i="6"/>
  <c r="E14" i="6"/>
  <c r="I14" i="6"/>
  <c r="F14" i="6"/>
  <c r="G14" i="6"/>
  <c r="H14" i="6"/>
  <c r="D14" i="6"/>
  <c r="E39" i="5"/>
  <c r="F39" i="5"/>
  <c r="D39" i="5"/>
  <c r="C11" i="12"/>
  <c r="C12" i="12" s="1"/>
  <c r="C13" i="12" s="1"/>
  <c r="C14" i="12" s="1"/>
  <c r="C15" i="9"/>
  <c r="E15" i="9" s="1"/>
  <c r="C16" i="6" l="1"/>
  <c r="C13" i="10"/>
  <c r="D13" i="10" s="1"/>
  <c r="C18" i="7"/>
  <c r="D17" i="7"/>
  <c r="E17" i="7"/>
  <c r="I15" i="9"/>
  <c r="G15" i="9"/>
  <c r="H15" i="9"/>
  <c r="F15" i="9"/>
  <c r="D15" i="9"/>
  <c r="C16" i="9"/>
  <c r="E16" i="9" s="1"/>
  <c r="H34" i="24"/>
  <c r="H38" i="24" s="1"/>
  <c r="H52" i="23"/>
  <c r="H38" i="23"/>
  <c r="H42" i="16"/>
  <c r="I42" i="16" s="1"/>
  <c r="G12" i="21"/>
  <c r="G14" i="21" s="1"/>
  <c r="G16" i="21" s="1"/>
  <c r="G18" i="21" s="1"/>
  <c r="G20" i="21" s="1"/>
  <c r="H10" i="21"/>
  <c r="F16" i="6" l="1"/>
  <c r="E16" i="6"/>
  <c r="D16" i="6"/>
  <c r="I16" i="6"/>
  <c r="H16" i="6"/>
  <c r="G16" i="6"/>
  <c r="C14" i="10"/>
  <c r="F14" i="10" s="1"/>
  <c r="F13" i="10"/>
  <c r="E13" i="10"/>
  <c r="C19" i="7"/>
  <c r="E18" i="7"/>
  <c r="D18" i="7"/>
  <c r="C17" i="6"/>
  <c r="G16" i="9"/>
  <c r="I16" i="9"/>
  <c r="D16" i="9"/>
  <c r="H16" i="9"/>
  <c r="F16" i="9"/>
  <c r="H46" i="16"/>
  <c r="I46" i="16" s="1"/>
  <c r="I34" i="23"/>
  <c r="H42" i="23"/>
  <c r="H46" i="23" s="1"/>
  <c r="I46" i="23" s="1"/>
  <c r="G15" i="23"/>
  <c r="G17" i="23" s="1"/>
  <c r="G19" i="23" s="1"/>
  <c r="G21" i="23" s="1"/>
  <c r="D14" i="10" l="1"/>
  <c r="E14" i="10"/>
  <c r="C18" i="6"/>
  <c r="H18" i="6" s="1"/>
  <c r="H17" i="6"/>
  <c r="D17" i="6"/>
  <c r="F17" i="6"/>
  <c r="E17" i="6"/>
  <c r="G17" i="6"/>
  <c r="I17" i="6"/>
  <c r="C15" i="10"/>
  <c r="I18" i="6"/>
  <c r="F18" i="6"/>
  <c r="G18" i="6"/>
  <c r="D18" i="6"/>
  <c r="D19" i="7"/>
  <c r="E19" i="7"/>
  <c r="I38" i="23"/>
  <c r="H12" i="21"/>
  <c r="H14" i="21"/>
  <c r="E18" i="6" l="1"/>
  <c r="H50" i="23"/>
  <c r="I50" i="23" s="1"/>
  <c r="I42" i="23"/>
  <c r="H16" i="21"/>
  <c r="H71" i="24" l="1"/>
  <c r="H77" i="24" s="1"/>
  <c r="H83" i="24" s="1"/>
  <c r="H89" i="24" s="1"/>
  <c r="H95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I52" i="23"/>
  <c r="F38" i="16"/>
  <c r="M95" i="24" l="1"/>
  <c r="L95" i="24"/>
  <c r="J95" i="24"/>
  <c r="F20" i="2" l="1"/>
  <c r="F39" i="16" l="1"/>
  <c r="F43" i="16" s="1"/>
  <c r="H73" i="24" l="1"/>
  <c r="H72" i="24"/>
  <c r="H68" i="24" l="1"/>
  <c r="H74" i="24" s="1"/>
  <c r="H80" i="24" s="1"/>
  <c r="H86" i="24" s="1"/>
  <c r="H92" i="24" s="1"/>
  <c r="I49" i="23"/>
  <c r="I40" i="23"/>
  <c r="I36" i="23"/>
  <c r="I32" i="23"/>
  <c r="I44" i="23"/>
  <c r="H34" i="21"/>
  <c r="H38" i="21" s="1"/>
  <c r="H42" i="21" s="1"/>
  <c r="H46" i="21" s="1"/>
  <c r="H50" i="21" s="1"/>
  <c r="K59" i="19"/>
  <c r="D12" i="21"/>
  <c r="D14" i="21" l="1"/>
  <c r="E14" i="21" s="1"/>
  <c r="E12" i="21"/>
  <c r="I48" i="23"/>
  <c r="D16" i="21" l="1"/>
  <c r="E16" i="21" s="1"/>
  <c r="D18" i="21" l="1"/>
  <c r="E18" i="21" s="1"/>
  <c r="D20" i="21" l="1"/>
  <c r="E20" i="21" s="1"/>
  <c r="H9" i="19"/>
  <c r="H6" i="21" l="1"/>
  <c r="I4" i="20"/>
  <c r="J5" i="19" l="1"/>
  <c r="H20" i="21" l="1"/>
  <c r="H18" i="21"/>
  <c r="L11" i="20"/>
  <c r="K11" i="20"/>
  <c r="J10" i="20"/>
  <c r="I10" i="20"/>
  <c r="H63" i="19"/>
  <c r="K63" i="19" s="1"/>
  <c r="H65" i="19"/>
  <c r="J65" i="19" s="1"/>
  <c r="J61" i="19"/>
  <c r="H64" i="19"/>
  <c r="H68" i="19" s="1"/>
  <c r="J68" i="19" s="1"/>
  <c r="J60" i="19"/>
  <c r="H62" i="19"/>
  <c r="I62" i="19" s="1"/>
  <c r="I58" i="19"/>
  <c r="G10" i="19"/>
  <c r="F12" i="19"/>
  <c r="F14" i="19" s="1"/>
  <c r="J64" i="19" l="1"/>
  <c r="H67" i="19"/>
  <c r="K67" i="19" s="1"/>
  <c r="G12" i="19"/>
  <c r="H66" i="19"/>
  <c r="H72" i="19"/>
  <c r="H69" i="19"/>
  <c r="G14" i="19"/>
  <c r="F16" i="19" l="1"/>
  <c r="H71" i="19"/>
  <c r="I66" i="19"/>
  <c r="H70" i="19"/>
  <c r="J72" i="19"/>
  <c r="H76" i="19"/>
  <c r="J69" i="19"/>
  <c r="H73" i="19"/>
  <c r="H34" i="19"/>
  <c r="H38" i="19" s="1"/>
  <c r="H42" i="19" s="1"/>
  <c r="H46" i="19" s="1"/>
  <c r="H50" i="19" s="1"/>
  <c r="I34" i="19"/>
  <c r="I38" i="19" s="1"/>
  <c r="I42" i="19" s="1"/>
  <c r="I46" i="19" s="1"/>
  <c r="I50" i="19" s="1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I33" i="19"/>
  <c r="J76" i="19"/>
  <c r="H80" i="19"/>
  <c r="J80" i="19" s="1"/>
  <c r="F18" i="19"/>
  <c r="H75" i="19"/>
  <c r="K71" i="19"/>
  <c r="J73" i="19"/>
  <c r="H77" i="19"/>
  <c r="H81" i="19" s="1"/>
  <c r="J81" i="19" s="1"/>
  <c r="I70" i="19"/>
  <c r="H74" i="19"/>
  <c r="H78" i="19" s="1"/>
  <c r="I78" i="19" s="1"/>
  <c r="F13" i="19"/>
  <c r="H13" i="19" s="1"/>
  <c r="C15" i="19" l="1"/>
  <c r="D15" i="19" s="1"/>
  <c r="K75" i="19"/>
  <c r="H79" i="19"/>
  <c r="K79" i="19" s="1"/>
  <c r="G18" i="19"/>
  <c r="F20" i="19"/>
  <c r="J77" i="19"/>
  <c r="I37" i="19"/>
  <c r="F15" i="19"/>
  <c r="H15" i="19" s="1"/>
  <c r="I74" i="19"/>
  <c r="K72" i="24"/>
  <c r="K66" i="24"/>
  <c r="M71" i="24"/>
  <c r="L71" i="24"/>
  <c r="J71" i="24"/>
  <c r="M65" i="24"/>
  <c r="J65" i="24"/>
  <c r="L65" i="24"/>
  <c r="I33" i="23"/>
  <c r="I29" i="23"/>
  <c r="C17" i="19" l="1"/>
  <c r="D17" i="19" s="1"/>
  <c r="G20" i="19"/>
  <c r="F17" i="19"/>
  <c r="I41" i="19"/>
  <c r="I49" i="19"/>
  <c r="C19" i="19" l="1"/>
  <c r="D19" i="19" s="1"/>
  <c r="H17" i="19"/>
  <c r="F19" i="19"/>
  <c r="H19" i="19" s="1"/>
  <c r="I45" i="19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3" i="24"/>
  <c r="K73" i="24"/>
  <c r="J73" i="24"/>
  <c r="K67" i="24"/>
  <c r="J67" i="24"/>
  <c r="M67" i="24"/>
  <c r="M72" i="24"/>
  <c r="J72" i="24"/>
  <c r="J66" i="24"/>
  <c r="M66" i="24"/>
  <c r="L64" i="24"/>
  <c r="I64" i="24"/>
  <c r="J64" i="24"/>
  <c r="H70" i="24"/>
  <c r="I70" i="24" s="1"/>
  <c r="H69" i="24"/>
  <c r="I69" i="24" s="1"/>
  <c r="M63" i="24"/>
  <c r="L63" i="24"/>
  <c r="I63" i="24"/>
  <c r="I62" i="24"/>
  <c r="L62" i="24"/>
  <c r="M62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69" i="24"/>
  <c r="J70" i="24"/>
  <c r="M69" i="24"/>
  <c r="L70" i="24"/>
  <c r="I37" i="23"/>
  <c r="H75" i="24"/>
  <c r="I75" i="24" s="1"/>
  <c r="H51" i="16"/>
  <c r="I51" i="16" s="1"/>
  <c r="H81" i="24" l="1"/>
  <c r="L75" i="24"/>
  <c r="M75" i="24"/>
  <c r="I41" i="23"/>
  <c r="H50" i="16"/>
  <c r="H55" i="16"/>
  <c r="F42" i="16"/>
  <c r="F50" i="16" s="1"/>
  <c r="F45" i="16"/>
  <c r="F49" i="16" s="1"/>
  <c r="F53" i="16" s="1"/>
  <c r="F57" i="16" s="1"/>
  <c r="F61" i="16" s="1"/>
  <c r="F47" i="16"/>
  <c r="F51" i="16" s="1"/>
  <c r="F55" i="16" s="1"/>
  <c r="F59" i="16" s="1"/>
  <c r="H54" i="16" l="1"/>
  <c r="I50" i="16"/>
  <c r="H59" i="16"/>
  <c r="I59" i="16" s="1"/>
  <c r="I55" i="16"/>
  <c r="F54" i="16"/>
  <c r="F58" i="16"/>
  <c r="I45" i="23"/>
  <c r="H58" i="16" l="1"/>
  <c r="I58" i="16" s="1"/>
  <c r="I54" i="16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79" i="24" l="1"/>
  <c r="H78" i="24"/>
  <c r="K78" i="24" s="1"/>
  <c r="H76" i="24"/>
  <c r="M68" i="24"/>
  <c r="M74" i="24" s="1"/>
  <c r="M80" i="24" s="1"/>
  <c r="M86" i="24" s="1"/>
  <c r="M92" i="24" s="1"/>
  <c r="L68" i="24"/>
  <c r="L74" i="24" s="1"/>
  <c r="L80" i="24" s="1"/>
  <c r="L86" i="24" s="1"/>
  <c r="L92" i="24" s="1"/>
  <c r="I68" i="24"/>
  <c r="I74" i="24" s="1"/>
  <c r="I80" i="24" s="1"/>
  <c r="I86" i="24" s="1"/>
  <c r="I92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7" i="24" l="1"/>
  <c r="J77" i="24"/>
  <c r="M77" i="24"/>
  <c r="H84" i="24"/>
  <c r="K84" i="24" s="1"/>
  <c r="M78" i="24"/>
  <c r="J78" i="24"/>
  <c r="H82" i="24"/>
  <c r="J76" i="24"/>
  <c r="I76" i="24"/>
  <c r="L76" i="24"/>
  <c r="H85" i="24"/>
  <c r="K79" i="24"/>
  <c r="J79" i="24"/>
  <c r="M79" i="24"/>
  <c r="H87" i="24"/>
  <c r="H93" i="24" s="1"/>
  <c r="L81" i="24"/>
  <c r="I81" i="24"/>
  <c r="M81" i="24"/>
  <c r="M93" i="24" l="1"/>
  <c r="I93" i="24"/>
  <c r="L93" i="24"/>
  <c r="M83" i="24"/>
  <c r="L83" i="24"/>
  <c r="J83" i="24"/>
  <c r="H91" i="24"/>
  <c r="H97" i="24" s="1"/>
  <c r="M85" i="24"/>
  <c r="K85" i="24"/>
  <c r="J85" i="24"/>
  <c r="H88" i="24"/>
  <c r="H94" i="24" s="1"/>
  <c r="L82" i="24"/>
  <c r="I82" i="24"/>
  <c r="J82" i="24"/>
  <c r="H90" i="24"/>
  <c r="J84" i="24"/>
  <c r="M84" i="24"/>
  <c r="M87" i="24"/>
  <c r="I87" i="24"/>
  <c r="L87" i="24"/>
  <c r="M97" i="24" l="1"/>
  <c r="K97" i="24"/>
  <c r="J97" i="24"/>
  <c r="K90" i="24"/>
  <c r="H96" i="24"/>
  <c r="L94" i="24"/>
  <c r="J94" i="24"/>
  <c r="I94" i="24"/>
  <c r="J89" i="24"/>
  <c r="M89" i="24"/>
  <c r="L89" i="24"/>
  <c r="J90" i="24"/>
  <c r="M90" i="24"/>
  <c r="L88" i="24"/>
  <c r="I88" i="24"/>
  <c r="J88" i="24"/>
  <c r="M91" i="24"/>
  <c r="K91" i="24"/>
  <c r="J91" i="24"/>
  <c r="M96" i="24" l="1"/>
  <c r="K96" i="24"/>
  <c r="J96" i="24"/>
  <c r="J14" i="17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I53" i="16"/>
  <c r="H61" i="16" l="1"/>
  <c r="I61" i="16" s="1"/>
  <c r="I5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8" authorId="0" shapeId="0" xr:uid="{4FACE63F-1BDA-4343-B74C-18665C8A93EC}">
      <text>
        <r>
          <rPr>
            <b/>
            <sz val="9"/>
            <color indexed="81"/>
            <rFont val="Tahoma"/>
            <charset val="1"/>
          </rPr>
          <t>Vu Bich Ngoc (VN):</t>
        </r>
        <r>
          <rPr>
            <sz val="9"/>
            <color indexed="81"/>
            <rFont val="Tahoma"/>
            <charset val="1"/>
          </rPr>
          <t xml:space="preserve">
I/O CTP FORTUNE 222S
</t>
        </r>
      </text>
    </comment>
    <comment ref="A40" authorId="0" shapeId="0" xr:uid="{3CB0EA6E-AAD9-4F33-B6FF-9CE5B2D50B91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4" authorId="0" shapeId="0" xr:uid="{D9F2E3B8-F002-41C6-8ECB-B210E3CC9D4E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8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60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G3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APL ENGLAND 0FD1XW1MA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15" authorId="0" shapeId="0" xr:uid="{AA068ED4-4F09-4D8E-89BD-26B2CF1188A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5" authorId="0" shapeId="0" xr:uid="{5AC464BB-448C-4A8D-B184-599CC1559B49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  <comment ref="A17" authorId="0" shapeId="0" xr:uid="{1B789870-1356-4AC3-AA8D-7FBFA5D92251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7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024N
</t>
        </r>
      </text>
    </comment>
    <comment ref="B18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</t>
        </r>
      </text>
    </comment>
    <comment ref="A19" authorId="0" shapeId="0" xr:uid="{820A15C6-C095-4960-9F8B-DEB13250BB27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B1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I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  <comment ref="A13" authorId="0" shapeId="0" xr:uid="{1BC082E3-8A9C-4948-9D62-2FC1E8E50415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SLIDE DOWN 2W FROM LTD 23 JUN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D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call SHA04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D10" authorId="0" shapeId="0" xr:uid="{00000000-0006-0000-0C00-000001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0" shapeId="0" xr:uid="{00000000-0006-0000-0C00-000002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D27" authorId="0" shapeId="0" xr:uid="{00000000-0006-0000-0C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7" authorId="0" shapeId="0" xr:uid="{00000000-0006-0000-0C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<sst xmlns="http://schemas.openxmlformats.org/spreadsheetml/2006/main" count="1943" uniqueCount="619">
  <si>
    <t>COSCO SHIPPING LINES VIETNAM</t>
  </si>
  <si>
    <t>ETD</t>
  </si>
  <si>
    <t>DESTINATION</t>
  </si>
  <si>
    <t>SERVICE</t>
  </si>
  <si>
    <t>CHINA</t>
  </si>
  <si>
    <t>MON-TUE</t>
  </si>
  <si>
    <t>CV2</t>
  </si>
  <si>
    <t>TUE</t>
  </si>
  <si>
    <t>SHEKOU</t>
  </si>
  <si>
    <t>KTX1</t>
  </si>
  <si>
    <t>WED</t>
  </si>
  <si>
    <t>SHEKOU - DALIAN - XINGANG</t>
  </si>
  <si>
    <t>CHL</t>
  </si>
  <si>
    <t>YANGPU-QINZHOU-ZHANJIANG-GAOLAN-YANTIAN-NANSHA</t>
  </si>
  <si>
    <t>NEW CVX1</t>
  </si>
  <si>
    <t>CHANGE ROUTING FROM 18 SEP 2019</t>
  </si>
  <si>
    <t xml:space="preserve">QINZHOU </t>
  </si>
  <si>
    <t>QVS N</t>
  </si>
  <si>
    <t>SHANGHAI</t>
  </si>
  <si>
    <t>CKI</t>
  </si>
  <si>
    <t>SUN-MON</t>
  </si>
  <si>
    <t xml:space="preserve">SHEKOU-HONG KONG -FUZHOU </t>
  </si>
  <si>
    <t>CV1</t>
  </si>
  <si>
    <t>SAT</t>
  </si>
  <si>
    <t>RIZHAO - QINGDAO - NINGBO</t>
  </si>
  <si>
    <t>CHANGE ROUTING FROM 14 DEC 2019</t>
  </si>
  <si>
    <t xml:space="preserve">FUZHOU- QUANZHOU- SHANTOU- NANSHA </t>
  </si>
  <si>
    <t>CV3</t>
  </si>
  <si>
    <t>SUN</t>
  </si>
  <si>
    <t>KTX6</t>
  </si>
  <si>
    <t>FRI-SAT</t>
  </si>
  <si>
    <t>NEW CV5 SERVICE (SHANGHAI, XIAMEN)</t>
  </si>
  <si>
    <t>CV5</t>
  </si>
  <si>
    <t>HONG KONG</t>
  </si>
  <si>
    <t>HONGKONG</t>
  </si>
  <si>
    <t>THU</t>
  </si>
  <si>
    <t>THX</t>
  </si>
  <si>
    <t>TAIWAN</t>
  </si>
  <si>
    <t>TUE / THU</t>
  </si>
  <si>
    <t>KAOHSIUNG - TAICHUNG - KEELUNG</t>
  </si>
  <si>
    <t>JAPAN</t>
  </si>
  <si>
    <t>OSAKA - KOBE - NAGOYA - TOKYO - YOKOHAMA</t>
  </si>
  <si>
    <t>KOREA</t>
  </si>
  <si>
    <t>MON</t>
  </si>
  <si>
    <t>INCHON</t>
  </si>
  <si>
    <t>PUSAN- KWANGYANG</t>
  </si>
  <si>
    <t>SINGAPORE</t>
  </si>
  <si>
    <t>MALAYSIA</t>
  </si>
  <si>
    <t>PORT KLANG WEST &amp; PASIR GUDANG DIRECT</t>
  </si>
  <si>
    <t>VTS</t>
  </si>
  <si>
    <t>INDONESIA</t>
  </si>
  <si>
    <t>JAKARTA DIRECT</t>
  </si>
  <si>
    <t>IHX</t>
  </si>
  <si>
    <t>MYANMAR</t>
  </si>
  <si>
    <t>YANGON (MIP &amp; MITT) VIA SINGAPORE</t>
  </si>
  <si>
    <t>PHILIPPINES</t>
  </si>
  <si>
    <t>FCS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</si>
  <si>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</si>
  <si>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</si>
  <si>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</si>
  <si>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</si>
  <si>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</si>
  <si>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</si>
  <si>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</si>
  <si>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</si>
  <si>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</si>
  <si>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</si>
  <si>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</si>
  <si>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</si>
  <si>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</si>
  <si>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</si>
  <si>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</si>
  <si>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</si>
  <si>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ETA</t>
  </si>
  <si>
    <t>VESSEL NAME</t>
  </si>
  <si>
    <t>VOYAGE NO.</t>
  </si>
  <si>
    <t>HCM</t>
  </si>
  <si>
    <t>NINGBO</t>
  </si>
  <si>
    <t>NGB05</t>
  </si>
  <si>
    <t>SHA04</t>
  </si>
  <si>
    <t>08 days</t>
  </si>
  <si>
    <t>09 days</t>
  </si>
  <si>
    <t>SHA04 : ShanghaiPort Ctn Waigaoqiao Tml Brh (phase II) // NGB05: Ningbo Yuandong Terminals Limited</t>
  </si>
  <si>
    <t>CLOSING TIME :</t>
  </si>
  <si>
    <t xml:space="preserve">ABOVE SAILING SCHEDULE IS SUBJECT TO CHANGE WITH /WITHOUT PRIOR NOTICE </t>
  </si>
  <si>
    <t>WEBSITE : WWW.COSCON.COM</t>
  </si>
  <si>
    <t xml:space="preserve">          COSCO SHIPPING LINES VIETNAM</t>
  </si>
  <si>
    <t>Updated:</t>
  </si>
  <si>
    <t>VOYAGE</t>
  </si>
  <si>
    <t>NO.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</si>
  <si>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</si>
  <si>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</si>
  <si>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</si>
  <si>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</si>
  <si>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</si>
  <si>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</si>
  <si>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</si>
  <si>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</si>
  <si>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</si>
  <si>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 xml:space="preserve"> </t>
  </si>
  <si>
    <t>NEW CV2-N SERVICE (RIZHAO, QINGDAO, NINGBO)</t>
  </si>
  <si>
    <t>ETD
HCM</t>
  </si>
  <si>
    <t>RIZHAO</t>
  </si>
  <si>
    <t>RZH01</t>
  </si>
  <si>
    <t>TAO06</t>
  </si>
  <si>
    <t>RZH01 : Rizhao Port Container Development  - TAO06: QQCTU Qingdao Qian United Ctn - NGB04: Daxie Int'l Container Terminals Co. - XMN01: Hai Tian</t>
  </si>
  <si>
    <t>XINGANG</t>
  </si>
  <si>
    <t>TSN01</t>
  </si>
  <si>
    <t>SHA07</t>
  </si>
  <si>
    <t>7 days</t>
  </si>
  <si>
    <t>10 days</t>
  </si>
  <si>
    <t>12 days</t>
  </si>
  <si>
    <t>DALIAN</t>
  </si>
  <si>
    <t>TSN01: Tianjin Port Container Terminal - TAO06: QQCTU Qingdao Qian United Ctn - SHA07 : Sha Port Ctn Waigaoqiao Phase V Tml</t>
  </si>
  <si>
    <t>NEW CV3 SERVICE (HONG KONG, FUZHOU, QUANZHOU, SHANTOU, SHEKOU)</t>
  </si>
  <si>
    <t>VOYAGE 
NO.</t>
  </si>
  <si>
    <t>ETD
HO CHI MINH</t>
  </si>
  <si>
    <t>QUANZHOU
SHIHU</t>
  </si>
  <si>
    <t>SHANTOU</t>
  </si>
  <si>
    <t>NANSHA</t>
  </si>
  <si>
    <t>HKG01</t>
  </si>
  <si>
    <t>FZN01</t>
  </si>
  <si>
    <t>QZJ04</t>
  </si>
  <si>
    <t>SWA06</t>
  </si>
  <si>
    <t>NEW PORT</t>
  </si>
  <si>
    <t>5 days</t>
  </si>
  <si>
    <t xml:space="preserve">HKG01 : HIT </t>
  </si>
  <si>
    <t xml:space="preserve">VOYAGE </t>
  </si>
  <si>
    <t>XIAMEN</t>
  </si>
  <si>
    <t>FRI</t>
  </si>
  <si>
    <t>XMN01</t>
  </si>
  <si>
    <t>XMN01: Hai Tian - SHA07 : Sha Port Ctn Waigaoqiao Phase V Tml</t>
  </si>
  <si>
    <t xml:space="preserve">               COSCO SHIPPING LINES VIETNAM</t>
  </si>
  <si>
    <t>CHINA - KOREA - PHILIPPINES (CKI)</t>
  </si>
  <si>
    <t>SHANGHAI
SHA07</t>
  </si>
  <si>
    <t>BUSAN</t>
  </si>
  <si>
    <t>KWANGYANG</t>
  </si>
  <si>
    <t>SHA07 : Sha Port Ctn Waigaoqiao Phase V Tml</t>
  </si>
  <si>
    <t>COSCON</t>
  </si>
  <si>
    <t xml:space="preserve">        COSCO SHIPPING LINES VIETNAM</t>
  </si>
  <si>
    <t>XIAOCHAN BEACH
(YANGPU)
XCT01</t>
  </si>
  <si>
    <t>QINZHOU</t>
  </si>
  <si>
    <t>ZHANJIANG</t>
  </si>
  <si>
    <t>YANTIAN</t>
  </si>
  <si>
    <t xml:space="preserve">CAT LAI </t>
  </si>
  <si>
    <t>18:00 TUE</t>
  </si>
  <si>
    <t>QVS (QINZHOU)</t>
  </si>
  <si>
    <t>10:00 WED</t>
  </si>
  <si>
    <t>CHL SERVICE (HONG KONG - SHEKOU - INCHON - DALIAN - XINGANG - QINGDAO)</t>
  </si>
  <si>
    <t>HONG KONG
(HKG04 )</t>
  </si>
  <si>
    <t>HKG04: Modern Terminal Limited (MTL) / Inchon: Incheon Container Terminal Co.,Ltd. / Xingang TSN03: CSX Orient (Tianjin) Container Terminals Co.,Ltd</t>
  </si>
  <si>
    <t>KTX1 SERVICE (SHEKOU - JAPAN - TAIWAN)</t>
  </si>
  <si>
    <t xml:space="preserve">HKG01 HIT / KHH04 : OOCL (Taiwan) Co., Ltd. / </t>
  </si>
  <si>
    <t>KTX6 SERVICE (SHEKOU)</t>
  </si>
  <si>
    <t>VNTCT</t>
  </si>
  <si>
    <t>OSAKA</t>
  </si>
  <si>
    <t>KOBE</t>
  </si>
  <si>
    <t>NAGOYA</t>
  </si>
  <si>
    <t>YOKOHAMA</t>
  </si>
  <si>
    <t>TOKYO</t>
  </si>
  <si>
    <t xml:space="preserve">18:00 FRI </t>
  </si>
  <si>
    <t>TAN CANG CAI MEP (TCIT)</t>
  </si>
  <si>
    <t xml:space="preserve">14:00 SAT </t>
  </si>
  <si>
    <t>NEW THX-B SERVICE (KAOHSIUNG, TAICHUNG)</t>
  </si>
  <si>
    <t>KAOHSIUNG</t>
  </si>
  <si>
    <t>TAICHUNG</t>
  </si>
  <si>
    <t>03 days</t>
  </si>
  <si>
    <t>04 days</t>
  </si>
  <si>
    <t>KHH05</t>
  </si>
  <si>
    <t>KHH04</t>
  </si>
  <si>
    <t>TCH01</t>
  </si>
  <si>
    <t>TCH03</t>
  </si>
  <si>
    <t>KHH04 : OOCL (Taiwan) Co., Ltd. / KHH05 : HON MING TERMINAL&amp;STEVEDORING CO.</t>
  </si>
  <si>
    <t>TCH01 : China Container Terminal Corp / TCH03 : Evergreen Int'l Storage &amp; Transport</t>
  </si>
  <si>
    <t>NEW THX-A SERVICE (KAOHSIUNG, KEELUNG, HONGKONG)</t>
  </si>
  <si>
    <t xml:space="preserve">KEELUNG
</t>
  </si>
  <si>
    <t xml:space="preserve">HONG KONG
</t>
  </si>
  <si>
    <t>03-04 days</t>
  </si>
  <si>
    <t>07 days</t>
  </si>
  <si>
    <t>KEL-ULIC</t>
  </si>
  <si>
    <t>HKG04</t>
  </si>
  <si>
    <t>HKG09: Hong Kong Int'l Terminals Ltd / HKG04: Modern Terminals</t>
  </si>
  <si>
    <t>KEL-ULIC: United Logistics Int'l Co.</t>
  </si>
  <si>
    <t>12:00 PM WED at CAT LAI</t>
  </si>
  <si>
    <t xml:space="preserve">               PORT KELANG WEST &amp; PASIR GUDANG DIRECT (VTS)</t>
  </si>
  <si>
    <t>PORT KLANG WEST</t>
  </si>
  <si>
    <t>PASIR GUDANG</t>
  </si>
  <si>
    <t>2 days</t>
  </si>
  <si>
    <t>SANTA LOUKIA</t>
  </si>
  <si>
    <t/>
  </si>
  <si>
    <t>08:00 AM SAT in CAT LAI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</si>
  <si>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</si>
  <si>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</si>
  <si>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</si>
  <si>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</si>
  <si>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</si>
  <si>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</si>
  <si>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</si>
  <si>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</si>
  <si>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LADY OF LUCK</t>
  </si>
  <si>
    <t>CSCL LIMA</t>
  </si>
  <si>
    <t>Remarks for closing time:</t>
  </si>
  <si>
    <t>SERVICE TO YANGON (AWPT) VIA PORT KELANG</t>
  </si>
  <si>
    <t xml:space="preserve">VOYAGE NUMBER </t>
  </si>
  <si>
    <t>INTENDED
CONNECTING VESSEL</t>
  </si>
  <si>
    <t>YANGON (AWPT)</t>
  </si>
  <si>
    <t>SYM1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</si>
  <si>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</si>
  <si>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</si>
  <si>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</si>
  <si>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</si>
  <si>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</si>
  <si>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</si>
  <si>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</si>
  <si>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</si>
  <si>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</si>
  <si>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TBA</t>
  </si>
  <si>
    <t xml:space="preserve">ETD </t>
  </si>
  <si>
    <t>YANGON (MIP)</t>
  </si>
  <si>
    <t>YANGON (MITT)</t>
  </si>
  <si>
    <t>ETD HCM</t>
  </si>
  <si>
    <t xml:space="preserve">FEEDER VESSEL </t>
  </si>
  <si>
    <t>INTENDED</t>
  </si>
  <si>
    <t xml:space="preserve">CONNECTING VESSEL </t>
  </si>
  <si>
    <t xml:space="preserve">             COSCO SHIPPING LINES VIETNAM</t>
  </si>
  <si>
    <t>SURABAYA</t>
  </si>
  <si>
    <t>PENANG</t>
  </si>
  <si>
    <t>GMI</t>
  </si>
  <si>
    <t xml:space="preserve">INTENDED
CONNECTING VESSEL </t>
  </si>
  <si>
    <t>SSX1</t>
  </si>
  <si>
    <t>BELAWAN</t>
  </si>
  <si>
    <t>SEMARANG</t>
  </si>
  <si>
    <t>ITS</t>
  </si>
  <si>
    <t>ETD HOCHIMINH</t>
  </si>
  <si>
    <t xml:space="preserve">                   COSCO SHIPPING LINES VIETNAM</t>
  </si>
  <si>
    <t>CHITTAGONG VIA PORT KELANG / SINGAPORE</t>
  </si>
  <si>
    <t>CHITTAGONG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</si>
  <si>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</si>
  <si>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</si>
  <si>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</si>
  <si>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</si>
  <si>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</si>
  <si>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</si>
  <si>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</si>
  <si>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</si>
  <si>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</si>
  <si>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</si>
  <si>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</si>
  <si>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</si>
  <si>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</si>
  <si>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</si>
  <si>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</si>
  <si>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</si>
  <si>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</si>
  <si>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</si>
  <si>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</si>
  <si>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FI3</t>
  </si>
  <si>
    <t>CIX3</t>
  </si>
  <si>
    <t xml:space="preserve">    NEW CVX1  (SOUTH CHINA)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</si>
  <si>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</si>
  <si>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 xml:space="preserve">07:00 AM SUN at CAT LAI </t>
  </si>
  <si>
    <t>08:00 AM SAT at CAT LAI</t>
  </si>
  <si>
    <t>07:00 AM SUN at CAT LAI</t>
  </si>
  <si>
    <t>12:00 FRI</t>
  </si>
  <si>
    <t>CAT LAI :</t>
  </si>
  <si>
    <t>11:59 AM SAT</t>
  </si>
  <si>
    <t xml:space="preserve"> CAT LAI :</t>
  </si>
  <si>
    <t>14:00 FRI</t>
  </si>
  <si>
    <t xml:space="preserve">CAT LAI : </t>
  </si>
  <si>
    <t>02:00 MON</t>
  </si>
  <si>
    <t>18:00 FRI</t>
  </si>
  <si>
    <t>20:00 THU</t>
  </si>
  <si>
    <t>11:00 AM TUE</t>
  </si>
  <si>
    <t>12:00PM TUE</t>
  </si>
  <si>
    <t>22:00 PM FRI at TCHP // 04:00 AM FRI at CAT LAI // 22:00 PM THU in PHUC LONG, TRANSIMEX, TANAMEXCO (don’t accept ICD PHUOCLONG /BINHDUONG)</t>
  </si>
  <si>
    <t>NORTH MANILA</t>
  </si>
  <si>
    <t>NUMBER</t>
  </si>
  <si>
    <t>AACI (SAPT - KHI04)</t>
  </si>
  <si>
    <t xml:space="preserve">YANGON (MIP &amp; MITT) </t>
  </si>
  <si>
    <t>INDONESIA SERVICE VIA PORT KELANG/ SINGAPORE</t>
  </si>
  <si>
    <t>BATAM</t>
  </si>
  <si>
    <t>SF9</t>
  </si>
  <si>
    <t>PALEMBANG</t>
  </si>
  <si>
    <t>PHILIPPINES VIA SIN</t>
  </si>
  <si>
    <t>SUBIC BAY</t>
  </si>
  <si>
    <t>GENERAL SANTOS</t>
  </si>
  <si>
    <t>DAVAO</t>
  </si>
  <si>
    <t>NP1</t>
  </si>
  <si>
    <t>RSP</t>
  </si>
  <si>
    <t xml:space="preserve"> PENANG SERVICE VIA SINGAPORE/PORT KLANG</t>
  </si>
  <si>
    <t>SF8</t>
  </si>
  <si>
    <t>PENANG - KUCHING - BINTULU - KOTA KINABALU VIA  SINGAPORE/ PORT KELANG</t>
  </si>
  <si>
    <t xml:space="preserve">SURABAYA - SEMARANG - BELAWAN - PALEMBANG - BATAM VIA PORT KLANG, SINGAPORE </t>
  </si>
  <si>
    <t xml:space="preserve">MANILA (NORTH)- GENERAL SANTOS - DAVAO </t>
  </si>
  <si>
    <t>COUNTRY / AREA</t>
  </si>
  <si>
    <t xml:space="preserve">BSS  </t>
  </si>
  <si>
    <t>PLM</t>
  </si>
  <si>
    <t>SRX1</t>
  </si>
  <si>
    <t>SRX2</t>
  </si>
  <si>
    <t>HOCHIMINH</t>
  </si>
  <si>
    <t>-</t>
  </si>
  <si>
    <t>Cat Lai Giang Nam / Cat Lai / Phuc Long / Dong Nai/ Tanamexco / Sowatco</t>
  </si>
  <si>
    <t>OMIT</t>
  </si>
  <si>
    <t>CMS2</t>
  </si>
  <si>
    <t>CME</t>
  </si>
  <si>
    <t>GREEN HORIZON</t>
  </si>
  <si>
    <t>NGB04</t>
  </si>
  <si>
    <t>KETA</t>
  </si>
  <si>
    <t>CSCL MANZANILLO</t>
  </si>
  <si>
    <t xml:space="preserve">	
IBN AL ABBAR</t>
  </si>
  <si>
    <t>SPIL KARTIKA</t>
  </si>
  <si>
    <t>CAPE FAWLEY</t>
  </si>
  <si>
    <t>SHK01</t>
  </si>
  <si>
    <t>064N</t>
  </si>
  <si>
    <t>ZHONG HANG SHENG</t>
  </si>
  <si>
    <t>14 days</t>
  </si>
  <si>
    <t>16 days</t>
  </si>
  <si>
    <t>065N</t>
  </si>
  <si>
    <t>NEW CV2-C SERVICE (TIANJIN, QINGDAO, SHANGHAI)</t>
  </si>
  <si>
    <t xml:space="preserve">XINGANG - QINGDAO -  SHANGHAI </t>
  </si>
  <si>
    <t>CHANGE ROUTING FROM FEB 2021</t>
  </si>
  <si>
    <t>XUTRA BHUM</t>
  </si>
  <si>
    <t>SP-ITC INTERNATIONAL CONTAINER TERMINAL (HCM28)</t>
  </si>
  <si>
    <t>22:00 MON</t>
  </si>
  <si>
    <t>CHANGE POL FROM MAR 2021 (CAT LAI -&gt; SP-ITC INTERNATIONAL CONTAINER TERMINAL (HCM28))</t>
  </si>
  <si>
    <t>OOCL DALIAN</t>
  </si>
  <si>
    <t>658N</t>
  </si>
  <si>
    <t>N139</t>
  </si>
  <si>
    <t>YM CELEBRITY</t>
  </si>
  <si>
    <t xml:space="preserve">	
EVER CROWN</t>
  </si>
  <si>
    <t>KMTC PENANG</t>
  </si>
  <si>
    <t xml:space="preserve">	WAN HAI 510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</si>
  <si>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</si>
  <si>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</si>
  <si>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</si>
  <si>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</si>
  <si>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</si>
  <si>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</si>
  <si>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</si>
  <si>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Stop receive Yangon MITT/MIP from from 11 MAR</t>
  </si>
  <si>
    <t>XINGANG
(TSN01)</t>
  </si>
  <si>
    <t>last voyage</t>
  </si>
  <si>
    <t>no space</t>
  </si>
  <si>
    <t>No space from ETD 4 APR</t>
  </si>
  <si>
    <t>362N</t>
  </si>
  <si>
    <t>056S</t>
  </si>
  <si>
    <t>JT GLORY</t>
  </si>
  <si>
    <t>SHANGHAI - NINGBO</t>
  </si>
  <si>
    <t>CIT</t>
  </si>
  <si>
    <t>No space, check case by case</t>
  </si>
  <si>
    <t>SYM2</t>
  </si>
  <si>
    <t>STOP RECEIVE YANGON UNTIL FURTHER NOTICE</t>
  </si>
  <si>
    <t>HONGKONG
 (HKG01)</t>
  </si>
  <si>
    <t>SHEKOU
 (SHK01)</t>
  </si>
  <si>
    <t>GH BORA</t>
  </si>
  <si>
    <t xml:space="preserve">	
ADVANCE</t>
  </si>
  <si>
    <t>YM CREDENTIAL</t>
  </si>
  <si>
    <t>158S</t>
  </si>
  <si>
    <t>WAN HAI 511 W071</t>
  </si>
  <si>
    <t>OOCL ZHOUSHAN 231W</t>
  </si>
  <si>
    <t>SUEZ CANAL 21004W</t>
  </si>
  <si>
    <t>BEIJING 085W</t>
  </si>
  <si>
    <t>037N</t>
  </si>
  <si>
    <t>LUDWIG SCHULTE</t>
  </si>
  <si>
    <t>011S</t>
  </si>
  <si>
    <t>ZHONG GU HUANG HAI</t>
  </si>
  <si>
    <t>363N</t>
  </si>
  <si>
    <t>JINYUNHE</t>
  </si>
  <si>
    <t>AS PENELOPE</t>
  </si>
  <si>
    <t>038N</t>
  </si>
  <si>
    <t>SINOTRANS BANGKOK</t>
  </si>
  <si>
    <t>AMALIA C</t>
  </si>
  <si>
    <t>ST EVER</t>
  </si>
  <si>
    <t>10:00 AM MON AT CAT LAI</t>
  </si>
  <si>
    <t>CITY OF BEIJING</t>
  </si>
  <si>
    <t>IHX / VNS / VTS</t>
  </si>
  <si>
    <t>MON / SUN</t>
  </si>
  <si>
    <t>002N</t>
  </si>
  <si>
    <t>009N</t>
  </si>
  <si>
    <t>053N</t>
  </si>
  <si>
    <t>SPRINTER</t>
  </si>
  <si>
    <t>BOX ENDEAVOUR</t>
  </si>
  <si>
    <t>N118</t>
  </si>
  <si>
    <t>IAL 001</t>
  </si>
  <si>
    <t>CV1 SERVICE (SHEKOU, HONGKONG, FUZHOU, INCHON, QINGDAO, SHANGHAI)</t>
  </si>
  <si>
    <t>067N</t>
  </si>
  <si>
    <t>086N</t>
  </si>
  <si>
    <t>135E</t>
  </si>
  <si>
    <t>031E</t>
  </si>
  <si>
    <t>067E</t>
  </si>
  <si>
    <t>WAN HAI 285</t>
  </si>
  <si>
    <t>N004</t>
  </si>
  <si>
    <t>215N</t>
  </si>
  <si>
    <t>2125N</t>
  </si>
  <si>
    <t xml:space="preserve">	
GH BORA</t>
  </si>
  <si>
    <t>017N</t>
  </si>
  <si>
    <t>KMTC XIAMEN</t>
  </si>
  <si>
    <t>2106N</t>
  </si>
  <si>
    <t>KMTC DALIAN</t>
  </si>
  <si>
    <t>084B</t>
  </si>
  <si>
    <t>021B</t>
  </si>
  <si>
    <t>109S</t>
  </si>
  <si>
    <t>164S</t>
  </si>
  <si>
    <t>110S</t>
  </si>
  <si>
    <t>157S</t>
  </si>
  <si>
    <t>ADHOC IAF</t>
  </si>
  <si>
    <t>ELA</t>
  </si>
  <si>
    <t>020N</t>
  </si>
  <si>
    <t>SHA06</t>
  </si>
  <si>
    <t>SHA06: SH Port Ctn Waigaoqiao Phase I Tml</t>
  </si>
  <si>
    <t>GFS PEARL 013S</t>
  </si>
  <si>
    <t>GFS PEARL 012N</t>
  </si>
  <si>
    <t>SINAR PENIDA 053</t>
  </si>
  <si>
    <t>MIA SCHULTE S2LR1N</t>
  </si>
  <si>
    <t>ELEFTERIA EXPRESS 0014E</t>
  </si>
  <si>
    <t>XIN YING KOU 207S</t>
  </si>
  <si>
    <t>COSCO JEDDAH 060S</t>
  </si>
  <si>
    <t>ZARNATA EXPRESS 11S</t>
  </si>
  <si>
    <t>CMA CGM CORAL 0IH6PS1NC</t>
  </si>
  <si>
    <t xml:space="preserve">	
COSCO JEDDAH 060S</t>
  </si>
  <si>
    <t>TONGVA W011</t>
  </si>
  <si>
    <t>ATHENS BRIDGE 119W</t>
  </si>
  <si>
    <t>XIN WEN ZHOU 134W</t>
  </si>
  <si>
    <t>WAN HAI 511 W072</t>
  </si>
  <si>
    <t>VERMONT TRADER 022W</t>
  </si>
  <si>
    <t>CMA CGM BERLIOZ 0FD39W1MA</t>
  </si>
  <si>
    <t>KMTC MUMBAI 2104W</t>
  </si>
  <si>
    <t>TABEA 897W</t>
  </si>
  <si>
    <t>SUEZ CANAL 21005W</t>
  </si>
  <si>
    <t>MOL GRANDEUR 083W</t>
  </si>
  <si>
    <t>WAN HAI 611 W054</t>
  </si>
  <si>
    <t>COSCO ROTTERDAM 165W</t>
  </si>
  <si>
    <t>OSAKA 890W</t>
  </si>
  <si>
    <t>OOCL SAN FRANCISCO 157W</t>
  </si>
  <si>
    <t>OOCL HAMBURG 129W</t>
  </si>
  <si>
    <t>BANGKOK 107N</t>
  </si>
  <si>
    <t>365N</t>
  </si>
  <si>
    <t>CAT LAI : 01:00 TUE</t>
  </si>
  <si>
    <t>MIYUNHE</t>
  </si>
  <si>
    <t>NZ NINGBO</t>
  </si>
  <si>
    <t>CTP FORTUNE</t>
  </si>
  <si>
    <t>222S</t>
  </si>
  <si>
    <t>024S</t>
  </si>
  <si>
    <t>904N</t>
  </si>
  <si>
    <t>EVER OCEAN</t>
  </si>
  <si>
    <t>003N</t>
  </si>
  <si>
    <t>069N</t>
  </si>
  <si>
    <t>EVER CROWN</t>
  </si>
  <si>
    <t>010N</t>
  </si>
  <si>
    <t>ADVANCE</t>
  </si>
  <si>
    <t>054N</t>
  </si>
  <si>
    <t>N005</t>
  </si>
  <si>
    <t>136N</t>
  </si>
  <si>
    <t>032N</t>
  </si>
  <si>
    <t>086E</t>
  </si>
  <si>
    <t>002E</t>
  </si>
  <si>
    <t>136E</t>
  </si>
  <si>
    <t>216N</t>
  </si>
  <si>
    <t>2127N</t>
  </si>
  <si>
    <t>217N</t>
  </si>
  <si>
    <t>2129N</t>
  </si>
  <si>
    <t>366N</t>
  </si>
  <si>
    <t>222N</t>
  </si>
  <si>
    <t>223N</t>
  </si>
  <si>
    <t>018N</t>
  </si>
  <si>
    <t>905N</t>
  </si>
  <si>
    <t>2107N</t>
  </si>
  <si>
    <t>SPECTRUM N</t>
  </si>
  <si>
    <t>015N</t>
  </si>
  <si>
    <t>DELAWARE TRADER</t>
  </si>
  <si>
    <t>097B</t>
  </si>
  <si>
    <t>085B</t>
  </si>
  <si>
    <t>022B</t>
  </si>
  <si>
    <t>097A</t>
  </si>
  <si>
    <t>085A</t>
  </si>
  <si>
    <t>022A</t>
  </si>
  <si>
    <t>057S</t>
  </si>
  <si>
    <t>167S</t>
  </si>
  <si>
    <t>058S</t>
  </si>
  <si>
    <t>159S</t>
  </si>
  <si>
    <t>111S</t>
  </si>
  <si>
    <t>160S</t>
  </si>
  <si>
    <t>025S</t>
  </si>
  <si>
    <t>026S</t>
  </si>
  <si>
    <t>027S</t>
  </si>
  <si>
    <t>028S</t>
  </si>
  <si>
    <t>029S</t>
  </si>
  <si>
    <t>CTP MAKASSAR 228N</t>
  </si>
  <si>
    <t>PRESIDIO 062N</t>
  </si>
  <si>
    <t>CTP MAKASSAR 229N</t>
  </si>
  <si>
    <t>PRESIDIO 063N</t>
  </si>
  <si>
    <t>CTP MAKASSAR 230N</t>
  </si>
  <si>
    <t>ISEACO WISDOM 031S</t>
  </si>
  <si>
    <t>ISEACO WISDOM 032S</t>
  </si>
  <si>
    <t>PRESIDIO 061S</t>
  </si>
  <si>
    <t>CTP MAKASSAR 228S</t>
  </si>
  <si>
    <t>PRESIDIO 062S</t>
  </si>
  <si>
    <t>CTP MAKASSAR 229S</t>
  </si>
  <si>
    <t>PRESIDIO 063S</t>
  </si>
  <si>
    <t>CTP MAKASSAR 230S</t>
  </si>
  <si>
    <t>CALA PAGURO 057S</t>
  </si>
  <si>
    <t>CALA PAGURO 058S</t>
  </si>
  <si>
    <t>GFS PEARL 014S</t>
  </si>
  <si>
    <t>CALA PAGURO 059S</t>
  </si>
  <si>
    <t>GFS PEARL 015S</t>
  </si>
  <si>
    <t>BLANK</t>
  </si>
  <si>
    <t>GFS PEARL 013N</t>
  </si>
  <si>
    <t>GFS PEARL 014N</t>
  </si>
  <si>
    <t>HIGHWAY 141S</t>
  </si>
  <si>
    <t>BAI CHAY BRIDGE 093S</t>
  </si>
  <si>
    <t>X-PRESS MAKALU 013S</t>
  </si>
  <si>
    <t>HIGHWAY 143S</t>
  </si>
  <si>
    <t>BAI CHAY BRIDGE 095S</t>
  </si>
  <si>
    <t>HIGHWAY 144S</t>
  </si>
  <si>
    <t>SINAR SUNDA 033</t>
  </si>
  <si>
    <t>SINAR SUNDA 034</t>
  </si>
  <si>
    <t>SINAR SUNDA 035</t>
  </si>
  <si>
    <t>TRADER 034S</t>
  </si>
  <si>
    <t>TRADER 035S</t>
  </si>
  <si>
    <t>TRADER 037S</t>
  </si>
  <si>
    <t>TRADER 036S</t>
  </si>
  <si>
    <t>AS SARA 053W</t>
  </si>
  <si>
    <t>AS SARA 054W</t>
  </si>
  <si>
    <t>AS SARA 055W</t>
  </si>
  <si>
    <t>SINAR PENIDA 054</t>
  </si>
  <si>
    <t>SINAR PENIDA 055</t>
  </si>
  <si>
    <t>SINAR PENIDA 056</t>
  </si>
  <si>
    <t>SINAR PENIDA 057</t>
  </si>
  <si>
    <t>SEASPAN NEW YORK 024N</t>
  </si>
  <si>
    <t>ALS FAUNA 103N</t>
  </si>
  <si>
    <t>SEASPAN NEW YORK 025N</t>
  </si>
  <si>
    <t>ALS FAUNA 104N</t>
  </si>
  <si>
    <t>SEASPAN NEW YORK 026N</t>
  </si>
  <si>
    <t>ALS FAUNA 105N</t>
  </si>
  <si>
    <t>SPIL KARTINI 012S</t>
  </si>
  <si>
    <t>COSCO COLOMBO 077S</t>
  </si>
  <si>
    <t>XIN YING KOU 208S</t>
  </si>
  <si>
    <t xml:space="preserve">	
COSCO JEDDAH 061S</t>
  </si>
  <si>
    <t>COSCO JEDDAH 061S</t>
  </si>
  <si>
    <t>ZARNATA EXPRESS 12S</t>
  </si>
  <si>
    <t>CMA CGM CORAL 0IH6XS1NC</t>
  </si>
  <si>
    <t xml:space="preserve">	
SINAR SORONG 110N</t>
  </si>
  <si>
    <t>CHERRY 076N</t>
  </si>
  <si>
    <t>HAIAN EAST 072N</t>
  </si>
  <si>
    <t>HAIAN EAST 073N</t>
  </si>
  <si>
    <t>SOL DELTA 2110N</t>
  </si>
  <si>
    <t>SOL DELTA 2111N</t>
  </si>
  <si>
    <t>SOL MALAYSIA 2111N</t>
  </si>
  <si>
    <t>OOCL ZHOUSHAN 232W</t>
  </si>
  <si>
    <t>TONGVA W012</t>
  </si>
  <si>
    <t>ATHENS BRIDGE 120W</t>
  </si>
  <si>
    <t>XIN WEN ZHOU 135W</t>
  </si>
  <si>
    <t>XIN LIAN YUN GANG 086W</t>
  </si>
  <si>
    <t>VERMONT TRADER 023W</t>
  </si>
  <si>
    <t>CMA CGM BERLIOZ 0FD3LW1MA</t>
  </si>
  <si>
    <t>KMTC MUMBAI 2105W</t>
  </si>
  <si>
    <t>XIN QIN HUANG DAO 070W</t>
  </si>
  <si>
    <t>TSS NEPTUNE 21001W</t>
  </si>
  <si>
    <t>THANA BHUM 323W</t>
  </si>
  <si>
    <t>RACHA BHUM 168W</t>
  </si>
  <si>
    <t>WIDE JULIET 001W</t>
  </si>
  <si>
    <t>WAN HAI 613 W048</t>
  </si>
  <si>
    <t>XIN QING DAO 206W</t>
  </si>
  <si>
    <t>CLEMENS SCHULTE 006W</t>
  </si>
  <si>
    <t>EVER URSULA 174W</t>
  </si>
  <si>
    <t>CSL SOPHIE 902W</t>
  </si>
  <si>
    <t>ITAL LIRICA 115W</t>
  </si>
  <si>
    <t>BERNADETTE 893W</t>
  </si>
  <si>
    <t>EVER DAINTY 160W</t>
  </si>
  <si>
    <t>KMTC MUNDRA 2104W</t>
  </si>
  <si>
    <t>KMTC DELHI 2101W</t>
  </si>
  <si>
    <t>KMTC COLOMBO 2104W</t>
  </si>
  <si>
    <t>LEO PARAMOUNT 2104W</t>
  </si>
  <si>
    <t>TS MUMBAI 21003W</t>
  </si>
  <si>
    <t>XIN YAN TIAN 065W</t>
  </si>
  <si>
    <t>ZOI 6W</t>
  </si>
  <si>
    <t>XIN HONG KONG 048W</t>
  </si>
  <si>
    <t>OOCL ASIA 166W</t>
  </si>
  <si>
    <t>KMTC SHIMIZU</t>
  </si>
  <si>
    <t>CHANGED FROM BOX ENDEAVOUR N119</t>
  </si>
  <si>
    <t>CHANGED FROM WAN HAI 285 N005</t>
  </si>
  <si>
    <t>WAN HAI 282</t>
  </si>
  <si>
    <t>CHANGED FROM JT GLORY 039N</t>
  </si>
  <si>
    <t>364N</t>
  </si>
  <si>
    <t>367N</t>
  </si>
  <si>
    <t>CHANGE FROM MIYUNHE 362N</t>
  </si>
  <si>
    <t>390N</t>
  </si>
  <si>
    <t>I/O JINYUNHE 366N</t>
  </si>
  <si>
    <t>I/O MIYUNHE 363N</t>
  </si>
  <si>
    <t>391N</t>
  </si>
  <si>
    <t>392N</t>
  </si>
  <si>
    <t>I/O CSCL MANZANILLO 067E</t>
  </si>
  <si>
    <t>JIN SHUN HE</t>
  </si>
  <si>
    <t>145E</t>
  </si>
  <si>
    <t>I/O AS PENELOPE 086E</t>
  </si>
  <si>
    <t>I/O NZ NINGBO 002E</t>
  </si>
  <si>
    <t>change vessel from CSCL SAO PAULO 078N, slide down 1w from TAO</t>
  </si>
  <si>
    <t>slide down 1w from TAO</t>
  </si>
  <si>
    <t>146N</t>
  </si>
  <si>
    <t>068N</t>
  </si>
  <si>
    <t>ADHOC</t>
  </si>
  <si>
    <t>ISEACO GENESIS</t>
  </si>
  <si>
    <t>147S</t>
  </si>
  <si>
    <t>148S</t>
  </si>
  <si>
    <t>149S</t>
  </si>
  <si>
    <t>09:15 AM (1 days before ETD) at CAT LAI</t>
  </si>
  <si>
    <t>N103</t>
  </si>
  <si>
    <t>12:00 PM MON at CAT LAI</t>
  </si>
  <si>
    <t>390S</t>
  </si>
  <si>
    <t>224S</t>
  </si>
  <si>
    <t>ADHOC, CALL XCT -&gt; QZH</t>
  </si>
  <si>
    <t>224N</t>
  </si>
  <si>
    <t>ETA XCT: 3 JUL</t>
  </si>
  <si>
    <t>ETA QZH: 5 JUL</t>
  </si>
  <si>
    <t>I/O MIYUNHE 361N</t>
  </si>
  <si>
    <t>361N</t>
  </si>
  <si>
    <t>N104</t>
  </si>
  <si>
    <t>SLIDE DOWN</t>
  </si>
  <si>
    <t>016N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</si>
</sst>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200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250">
    <xf numFmtId="0" fontId="0" fillId="0" borderId="0" xfId="0"/>
    <xf numFmtId="0" fontId="2" fillId="0" borderId="0" xfId="54" applyFont="1" applyFill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ont="1" applyFill="1"/>
    <xf numFmtId="0" fontId="6" fillId="2" borderId="0" xfId="54" applyFont="1" applyFill="1"/>
    <xf numFmtId="168" fontId="6" fillId="2" borderId="0" xfId="54" applyNumberFormat="1" applyFont="1" applyFill="1"/>
    <xf numFmtId="0" fontId="6" fillId="2" borderId="0" xfId="54" applyFont="1" applyFill="1" applyAlignment="1">
      <alignment horizontal="center"/>
    </xf>
    <xf numFmtId="0" fontId="7" fillId="2" borderId="0" xfId="54" applyFont="1" applyFill="1" applyBorder="1" applyAlignment="1">
      <alignment horizontal="center" vertical="center"/>
    </xf>
    <xf numFmtId="168" fontId="7" fillId="2" borderId="0" xfId="54" applyNumberFormat="1" applyFont="1" applyFill="1" applyBorder="1" applyAlignment="1">
      <alignment horizontal="center" vertical="center"/>
    </xf>
    <xf numFmtId="168" fontId="8" fillId="0" borderId="0" xfId="54" applyNumberFormat="1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Border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left" vertical="center"/>
    </xf>
    <xf numFmtId="168" fontId="16" fillId="0" borderId="0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center" vertical="center"/>
    </xf>
    <xf numFmtId="0" fontId="6" fillId="3" borderId="0" xfId="48" applyFont="1" applyFill="1" applyBorder="1"/>
    <xf numFmtId="0" fontId="19" fillId="2" borderId="0" xfId="55" applyFont="1" applyFill="1" applyBorder="1" applyAlignment="1">
      <alignment vertical="center"/>
    </xf>
    <xf numFmtId="168" fontId="20" fillId="6" borderId="0" xfId="48" applyNumberFormat="1" applyFont="1" applyFill="1" applyBorder="1" applyAlignment="1">
      <alignment horizontal="right" vertical="center"/>
    </xf>
    <xf numFmtId="0" fontId="21" fillId="6" borderId="0" xfId="48" applyFont="1" applyFill="1" applyBorder="1" applyAlignment="1">
      <alignment horizontal="right" vertical="center"/>
    </xf>
    <xf numFmtId="0" fontId="6" fillId="3" borderId="0" xfId="48" applyFont="1" applyFill="1" applyBorder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Border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Border="1" applyAlignment="1">
      <alignment vertical="center"/>
    </xf>
    <xf numFmtId="168" fontId="27" fillId="2" borderId="0" xfId="55" applyNumberFormat="1" applyFont="1" applyFill="1" applyBorder="1" applyAlignment="1">
      <alignment vertical="center"/>
    </xf>
    <xf numFmtId="165" fontId="6" fillId="4" borderId="0" xfId="50" applyNumberFormat="1" applyFont="1" applyFill="1" applyBorder="1"/>
    <xf numFmtId="0" fontId="6" fillId="4" borderId="0" xfId="50" applyFont="1" applyFill="1" applyBorder="1"/>
    <xf numFmtId="0" fontId="6" fillId="4" borderId="0" xfId="48" applyFont="1" applyFill="1"/>
    <xf numFmtId="0" fontId="28" fillId="2" borderId="0" xfId="55" applyFont="1" applyFill="1" applyBorder="1" applyAlignment="1">
      <alignment vertical="center"/>
    </xf>
    <xf numFmtId="168" fontId="16" fillId="2" borderId="0" xfId="55" applyNumberFormat="1" applyFont="1" applyFill="1" applyBorder="1" applyAlignment="1">
      <alignment vertical="center"/>
    </xf>
    <xf numFmtId="0" fontId="29" fillId="2" borderId="0" xfId="48" applyFont="1" applyFill="1" applyBorder="1" applyAlignment="1">
      <alignment horizontal="right" vertical="center"/>
    </xf>
    <xf numFmtId="0" fontId="30" fillId="6" borderId="0" xfId="48" applyFont="1" applyFill="1" applyBorder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Border="1" applyAlignment="1">
      <alignment vertical="center"/>
    </xf>
    <xf numFmtId="0" fontId="33" fillId="6" borderId="0" xfId="55" applyFont="1" applyFill="1" applyBorder="1" applyAlignment="1">
      <alignment vertical="center"/>
    </xf>
    <xf numFmtId="1" fontId="34" fillId="3" borderId="0" xfId="57" applyNumberFormat="1" applyFont="1" applyFill="1" applyBorder="1" applyAlignment="1">
      <alignment horizontal="left" vertical="center"/>
    </xf>
    <xf numFmtId="0" fontId="35" fillId="3" borderId="0" xfId="48" applyFont="1" applyFill="1" applyBorder="1" applyAlignment="1">
      <alignment vertical="center"/>
    </xf>
    <xf numFmtId="0" fontId="36" fillId="6" borderId="0" xfId="48" applyFont="1" applyFill="1" applyBorder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Border="1" applyAlignment="1">
      <alignment vertical="center"/>
    </xf>
    <xf numFmtId="1" fontId="34" fillId="4" borderId="0" xfId="57" applyNumberFormat="1" applyFont="1" applyFill="1" applyBorder="1" applyAlignment="1">
      <alignment horizontal="left" vertical="center"/>
    </xf>
    <xf numFmtId="0" fontId="35" fillId="4" borderId="0" xfId="48" applyFont="1" applyFill="1" applyBorder="1" applyAlignment="1">
      <alignment vertical="center"/>
    </xf>
    <xf numFmtId="0" fontId="39" fillId="4" borderId="0" xfId="48" applyFont="1" applyFill="1" applyBorder="1"/>
    <xf numFmtId="0" fontId="40" fillId="2" borderId="0" xfId="55" applyFont="1" applyFill="1" applyBorder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Fill="1" applyBorder="1" applyAlignment="1">
      <alignment horizontal="center"/>
    </xf>
    <xf numFmtId="16" fontId="43" fillId="0" borderId="30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45" fillId="0" borderId="30" xfId="22" applyNumberFormat="1" applyFont="1" applyFill="1" applyBorder="1" applyAlignment="1">
      <alignment horizontal="center"/>
    </xf>
    <xf numFmtId="0" fontId="46" fillId="0" borderId="32" xfId="0" applyFont="1" applyFill="1" applyBorder="1"/>
    <xf numFmtId="168" fontId="46" fillId="0" borderId="33" xfId="50" applyNumberFormat="1" applyFont="1" applyFill="1" applyBorder="1" applyAlignment="1">
      <alignment horizontal="left"/>
    </xf>
    <xf numFmtId="172" fontId="46" fillId="0" borderId="32" xfId="0" applyNumberFormat="1" applyFont="1" applyFill="1" applyBorder="1" applyAlignment="1"/>
    <xf numFmtId="172" fontId="46" fillId="0" borderId="33" xfId="0" applyNumberFormat="1" applyFont="1" applyFill="1" applyBorder="1" applyAlignment="1"/>
    <xf numFmtId="172" fontId="46" fillId="0" borderId="32" xfId="0" applyNumberFormat="1" applyFont="1" applyFill="1" applyBorder="1" applyAlignment="1">
      <alignment horizontal="center"/>
    </xf>
    <xf numFmtId="16" fontId="48" fillId="0" borderId="30" xfId="22" applyNumberFormat="1" applyFont="1" applyFill="1" applyBorder="1" applyAlignment="1">
      <alignment horizontal="center" wrapText="1"/>
    </xf>
    <xf numFmtId="16" fontId="48" fillId="0" borderId="30" xfId="22" applyNumberFormat="1" applyFont="1" applyFill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 applyAlignment="1"/>
    <xf numFmtId="172" fontId="51" fillId="2" borderId="11" xfId="0" applyNumberFormat="1" applyFont="1" applyFill="1" applyBorder="1" applyAlignment="1"/>
    <xf numFmtId="172" fontId="49" fillId="2" borderId="19" xfId="0" applyNumberFormat="1" applyFont="1" applyFill="1" applyBorder="1" applyAlignment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Fill="1" applyBorder="1" applyAlignment="1">
      <alignment horizontal="center" wrapText="1"/>
    </xf>
    <xf numFmtId="16" fontId="53" fillId="0" borderId="36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 wrapText="1"/>
    </xf>
    <xf numFmtId="0" fontId="7" fillId="2" borderId="0" xfId="54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</xf>
    <xf numFmtId="0" fontId="11" fillId="0" borderId="0" xfId="54" applyFont="1" applyFill="1" applyBorder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vertical="center"/>
    </xf>
    <xf numFmtId="0" fontId="18" fillId="4" borderId="0" xfId="46" applyFont="1" applyFill="1" applyBorder="1" applyAlignment="1">
      <alignment vertical="center"/>
    </xf>
    <xf numFmtId="0" fontId="56" fillId="0" borderId="0" xfId="50" applyFont="1" applyBorder="1" applyAlignment="1">
      <alignment horizontal="right"/>
    </xf>
    <xf numFmtId="0" fontId="40" fillId="4" borderId="0" xfId="48" applyFont="1" applyFill="1" applyBorder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 applyFill="1" applyBorder="1" applyAlignment="1"/>
    <xf numFmtId="0" fontId="6" fillId="4" borderId="0" xfId="48" applyFont="1" applyFill="1" applyBorder="1"/>
    <xf numFmtId="168" fontId="59" fillId="0" borderId="0" xfId="55" applyNumberFormat="1" applyFont="1" applyFill="1" applyBorder="1" applyAlignment="1">
      <alignment vertical="center"/>
    </xf>
    <xf numFmtId="0" fontId="60" fillId="6" borderId="0" xfId="55" applyFont="1" applyFill="1" applyBorder="1" applyAlignment="1">
      <alignment vertical="center"/>
    </xf>
    <xf numFmtId="1" fontId="61" fillId="3" borderId="0" xfId="57" applyNumberFormat="1" applyFont="1" applyFill="1" applyBorder="1" applyAlignment="1">
      <alignment horizontal="left" vertical="center"/>
    </xf>
    <xf numFmtId="0" fontId="62" fillId="3" borderId="0" xfId="48" applyFont="1" applyFill="1" applyBorder="1" applyAlignment="1">
      <alignment vertical="center"/>
    </xf>
    <xf numFmtId="0" fontId="63" fillId="6" borderId="0" xfId="48" applyFont="1" applyFill="1" applyBorder="1" applyAlignment="1">
      <alignment horizontal="right" vertical="center"/>
    </xf>
    <xf numFmtId="0" fontId="38" fillId="2" borderId="0" xfId="55" applyFont="1" applyFill="1" applyBorder="1" applyAlignment="1">
      <alignment vertical="center"/>
    </xf>
    <xf numFmtId="0" fontId="55" fillId="4" borderId="0" xfId="0" applyFont="1" applyFill="1" applyBorder="1" applyAlignment="1">
      <alignment horizontal="center"/>
    </xf>
    <xf numFmtId="0" fontId="64" fillId="4" borderId="0" xfId="57" applyFont="1" applyFill="1" applyBorder="1" applyAlignment="1">
      <alignment horizontal="left" vertical="center"/>
    </xf>
    <xf numFmtId="168" fontId="27" fillId="4" borderId="0" xfId="57" applyNumberFormat="1" applyFont="1" applyFill="1" applyBorder="1" applyAlignment="1">
      <alignment horizontal="left" vertical="center"/>
    </xf>
    <xf numFmtId="1" fontId="65" fillId="4" borderId="0" xfId="57" applyNumberFormat="1" applyFont="1" applyFill="1" applyBorder="1" applyAlignment="1">
      <alignment horizontal="left" vertical="center"/>
    </xf>
    <xf numFmtId="0" fontId="66" fillId="2" borderId="0" xfId="55" applyFont="1" applyFill="1" applyBorder="1" applyAlignment="1">
      <alignment vertical="center"/>
    </xf>
    <xf numFmtId="0" fontId="21" fillId="2" borderId="0" xfId="48" applyFont="1" applyFill="1" applyBorder="1" applyAlignment="1">
      <alignment horizontal="right" vertical="center"/>
    </xf>
    <xf numFmtId="0" fontId="67" fillId="4" borderId="0" xfId="48" applyFont="1" applyFill="1" applyBorder="1" applyAlignment="1">
      <alignment horizontal="center"/>
    </xf>
    <xf numFmtId="0" fontId="15" fillId="0" borderId="0" xfId="48" applyFont="1" applyFill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Border="1" applyAlignment="1">
      <alignment vertical="center"/>
    </xf>
    <xf numFmtId="16" fontId="69" fillId="4" borderId="0" xfId="57" applyNumberFormat="1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/>
    </xf>
    <xf numFmtId="0" fontId="16" fillId="0" borderId="0" xfId="48" applyFont="1" applyFill="1" applyAlignment="1">
      <alignment vertical="center"/>
    </xf>
    <xf numFmtId="168" fontId="70" fillId="4" borderId="0" xfId="57" applyNumberFormat="1" applyFont="1" applyFill="1" applyBorder="1" applyAlignment="1">
      <alignment horizontal="center" vertical="center"/>
    </xf>
    <xf numFmtId="16" fontId="71" fillId="4" borderId="0" xfId="57" applyNumberFormat="1" applyFont="1" applyFill="1" applyBorder="1" applyAlignment="1">
      <alignment horizontal="center" vertical="center"/>
    </xf>
    <xf numFmtId="16" fontId="60" fillId="4" borderId="0" xfId="50" applyNumberFormat="1" applyFont="1" applyFill="1" applyBorder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Border="1" applyAlignment="1">
      <alignment horizontal="left" vertical="center"/>
    </xf>
    <xf numFmtId="0" fontId="47" fillId="7" borderId="0" xfId="128" applyNumberFormat="1" applyFont="1" applyFill="1" applyBorder="1" applyAlignment="1" applyProtection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ont="1" applyFill="1" applyBorder="1"/>
    <xf numFmtId="0" fontId="6" fillId="2" borderId="0" xfId="54" applyFont="1" applyFill="1" applyBorder="1" applyAlignment="1">
      <alignment horizontal="center"/>
    </xf>
    <xf numFmtId="16" fontId="47" fillId="0" borderId="0" xfId="50" applyNumberFormat="1" applyFont="1" applyBorder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 applyBorder="1"/>
    <xf numFmtId="0" fontId="4" fillId="3" borderId="0" xfId="48" applyFont="1" applyFill="1" applyBorder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 applyFill="1"/>
    <xf numFmtId="0" fontId="6" fillId="3" borderId="0" xfId="48" applyFont="1" applyFill="1" applyAlignment="1">
      <alignment horizontal="left"/>
    </xf>
    <xf numFmtId="0" fontId="6" fillId="3" borderId="0" xfId="48" applyFont="1" applyFill="1" applyAlignment="1">
      <alignment horizontal="right"/>
    </xf>
    <xf numFmtId="0" fontId="6" fillId="3" borderId="0" xfId="48" applyFont="1" applyFill="1" applyAlignment="1">
      <alignment horizontal="center"/>
    </xf>
    <xf numFmtId="0" fontId="7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left"/>
    </xf>
    <xf numFmtId="0" fontId="10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right"/>
    </xf>
    <xf numFmtId="0" fontId="77" fillId="3" borderId="0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/>
    </xf>
    <xf numFmtId="0" fontId="78" fillId="3" borderId="0" xfId="48" applyFont="1" applyFill="1" applyBorder="1" applyAlignment="1">
      <alignment horizontal="center"/>
    </xf>
    <xf numFmtId="0" fontId="79" fillId="3" borderId="0" xfId="48" applyFont="1" applyFill="1" applyBorder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lef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Border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Border="1" applyAlignment="1">
      <alignment horizontal="center" vertical="center"/>
    </xf>
    <xf numFmtId="0" fontId="84" fillId="3" borderId="0" xfId="48" applyFont="1" applyFill="1" applyBorder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Border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Border="1" applyAlignment="1">
      <alignment vertical="center"/>
    </xf>
    <xf numFmtId="165" fontId="87" fillId="4" borderId="0" xfId="49" applyNumberFormat="1" applyFont="1" applyFill="1" applyBorder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Fill="1" applyBorder="1" applyAlignment="1">
      <alignment horizontal="center"/>
    </xf>
    <xf numFmtId="16" fontId="90" fillId="0" borderId="22" xfId="48" applyNumberFormat="1" applyFont="1" applyFill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ont="1" applyFill="1"/>
    <xf numFmtId="0" fontId="27" fillId="6" borderId="0" xfId="55" applyFont="1" applyFill="1" applyBorder="1" applyAlignment="1">
      <alignment vertical="center"/>
    </xf>
    <xf numFmtId="0" fontId="5" fillId="3" borderId="0" xfId="50" applyFont="1" applyFill="1" applyBorder="1" applyAlignment="1">
      <alignment horizontal="left"/>
    </xf>
    <xf numFmtId="165" fontId="5" fillId="3" borderId="0" xfId="50" applyNumberFormat="1" applyFont="1" applyFill="1" applyBorder="1"/>
    <xf numFmtId="0" fontId="5" fillId="3" borderId="0" xfId="50" applyFont="1" applyFill="1" applyBorder="1"/>
    <xf numFmtId="0" fontId="16" fillId="2" borderId="0" xfId="55" applyFont="1" applyFill="1" applyBorder="1" applyAlignment="1">
      <alignment vertical="center"/>
    </xf>
    <xf numFmtId="0" fontId="32" fillId="6" borderId="0" xfId="55" applyFont="1" applyFill="1" applyBorder="1" applyAlignment="1">
      <alignment vertical="center"/>
    </xf>
    <xf numFmtId="0" fontId="33" fillId="2" borderId="0" xfId="55" applyFont="1" applyFill="1" applyBorder="1" applyAlignment="1">
      <alignment vertical="center"/>
    </xf>
    <xf numFmtId="0" fontId="64" fillId="0" borderId="0" xfId="57" applyFont="1" applyFill="1" applyBorder="1" applyAlignment="1">
      <alignment horizontal="left" vertical="center"/>
    </xf>
    <xf numFmtId="0" fontId="27" fillId="3" borderId="0" xfId="57" applyFont="1" applyFill="1" applyBorder="1" applyAlignment="1">
      <alignment horizontal="left" vertical="center"/>
    </xf>
    <xf numFmtId="1" fontId="65" fillId="3" borderId="0" xfId="57" applyNumberFormat="1" applyFont="1" applyFill="1" applyBorder="1" applyAlignment="1">
      <alignment horizontal="left" vertical="center"/>
    </xf>
    <xf numFmtId="0" fontId="91" fillId="6" borderId="0" xfId="55" applyFont="1" applyFill="1" applyBorder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0" fontId="16" fillId="3" borderId="0" xfId="48" applyFont="1" applyFill="1" applyBorder="1" applyAlignment="1">
      <alignment vertical="center"/>
    </xf>
    <xf numFmtId="16" fontId="70" fillId="3" borderId="0" xfId="57" applyNumberFormat="1" applyFont="1" applyFill="1" applyBorder="1" applyAlignment="1">
      <alignment horizontal="center" vertical="center"/>
    </xf>
    <xf numFmtId="16" fontId="68" fillId="3" borderId="0" xfId="57" applyNumberFormat="1" applyFont="1" applyFill="1" applyBorder="1" applyAlignment="1">
      <alignment horizontal="center" vertical="center"/>
    </xf>
    <xf numFmtId="0" fontId="92" fillId="3" borderId="0" xfId="48" applyFont="1" applyFill="1" applyBorder="1" applyAlignment="1"/>
    <xf numFmtId="15" fontId="55" fillId="3" borderId="0" xfId="48" applyNumberFormat="1" applyFont="1" applyFill="1" applyBorder="1" applyAlignment="1">
      <alignment horizontal="center"/>
    </xf>
    <xf numFmtId="0" fontId="93" fillId="3" borderId="0" xfId="48" applyFont="1" applyFill="1" applyBorder="1" applyAlignment="1">
      <alignment horizontal="center" vertical="center"/>
    </xf>
    <xf numFmtId="0" fontId="79" fillId="3" borderId="0" xfId="48" applyFont="1" applyFill="1" applyBorder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40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Border="1" applyAlignment="1">
      <alignment horizontal="left" vertical="center"/>
    </xf>
    <xf numFmtId="0" fontId="6" fillId="4" borderId="0" xfId="48" applyFill="1"/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Border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Fill="1" applyBorder="1" applyAlignment="1">
      <alignment horizontal="center"/>
    </xf>
    <xf numFmtId="16" fontId="24" fillId="0" borderId="22" xfId="48" applyNumberFormat="1" applyFont="1" applyFill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 applyFont="1" applyBorder="1"/>
    <xf numFmtId="0" fontId="27" fillId="0" borderId="0" xfId="57" applyFont="1" applyFill="1" applyBorder="1" applyAlignment="1">
      <alignment horizontal="left" vertical="center"/>
    </xf>
    <xf numFmtId="0" fontId="68" fillId="0" borderId="0" xfId="55" applyFont="1" applyFill="1" applyAlignment="1">
      <alignment horizontal="right" vertical="center"/>
    </xf>
    <xf numFmtId="1" fontId="5" fillId="0" borderId="0" xfId="57" applyNumberFormat="1" applyFont="1" applyFill="1" applyAlignment="1">
      <alignment horizontal="left" vertical="center"/>
    </xf>
    <xf numFmtId="16" fontId="16" fillId="0" borderId="0" xfId="50" applyNumberFormat="1" applyFont="1" applyBorder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Border="1" applyAlignment="1">
      <alignment vertical="center"/>
    </xf>
    <xf numFmtId="0" fontId="59" fillId="6" borderId="0" xfId="55" applyFont="1" applyFill="1" applyBorder="1" applyAlignment="1">
      <alignment vertical="center"/>
    </xf>
    <xf numFmtId="0" fontId="107" fillId="4" borderId="0" xfId="48" applyFont="1" applyFill="1" applyBorder="1"/>
    <xf numFmtId="0" fontId="60" fillId="2" borderId="0" xfId="55" applyFont="1" applyFill="1" applyBorder="1" applyAlignment="1">
      <alignment vertical="center"/>
    </xf>
    <xf numFmtId="1" fontId="61" fillId="4" borderId="0" xfId="57" applyNumberFormat="1" applyFont="1" applyFill="1" applyBorder="1" applyAlignment="1">
      <alignment horizontal="left" vertical="center"/>
    </xf>
    <xf numFmtId="0" fontId="62" fillId="4" borderId="0" xfId="48" applyFont="1" applyFill="1" applyBorder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6" fillId="3" borderId="0" xfId="50" applyFont="1" applyFill="1" applyBorder="1"/>
    <xf numFmtId="0" fontId="88" fillId="0" borderId="0" xfId="55" applyFont="1" applyFill="1" applyBorder="1" applyAlignment="1">
      <alignment vertical="center"/>
    </xf>
    <xf numFmtId="0" fontId="110" fillId="3" borderId="0" xfId="48" applyFont="1" applyFill="1" applyBorder="1" applyAlignment="1">
      <alignment vertical="center"/>
    </xf>
    <xf numFmtId="1" fontId="111" fillId="3" borderId="0" xfId="57" applyNumberFormat="1" applyFont="1" applyFill="1" applyBorder="1" applyAlignment="1">
      <alignment horizontal="left" vertical="center"/>
    </xf>
    <xf numFmtId="0" fontId="112" fillId="6" borderId="0" xfId="48" applyFont="1" applyFill="1" applyBorder="1" applyAlignment="1">
      <alignment horizontal="right" vertical="center"/>
    </xf>
    <xf numFmtId="0" fontId="52" fillId="2" borderId="0" xfId="55" applyFont="1" applyFill="1" applyBorder="1" applyAlignment="1">
      <alignment vertical="center"/>
    </xf>
    <xf numFmtId="0" fontId="6" fillId="3" borderId="0" xfId="48" applyFill="1"/>
    <xf numFmtId="0" fontId="102" fillId="2" borderId="0" xfId="55" applyFont="1" applyFill="1" applyBorder="1" applyAlignment="1">
      <alignment vertical="center"/>
    </xf>
    <xf numFmtId="0" fontId="5" fillId="3" borderId="0" xfId="48" applyFont="1" applyFill="1" applyBorder="1"/>
    <xf numFmtId="16" fontId="4" fillId="0" borderId="0" xfId="50" applyNumberFormat="1" applyFont="1" applyBorder="1" applyAlignment="1">
      <alignment horizontal="center"/>
    </xf>
    <xf numFmtId="0" fontId="4" fillId="3" borderId="0" xfId="48" applyFont="1" applyFill="1"/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Border="1" applyAlignment="1">
      <alignment horizontal="center" vertical="center"/>
    </xf>
    <xf numFmtId="0" fontId="7" fillId="4" borderId="0" xfId="48" applyFont="1" applyFill="1" applyBorder="1" applyAlignment="1"/>
    <xf numFmtId="0" fontId="7" fillId="4" borderId="0" xfId="48" applyFont="1" applyFill="1" applyBorder="1" applyAlignment="1">
      <alignment horizontal="center"/>
    </xf>
    <xf numFmtId="0" fontId="76" fillId="4" borderId="0" xfId="48" applyFont="1" applyFill="1" applyBorder="1" applyAlignment="1"/>
    <xf numFmtId="0" fontId="104" fillId="4" borderId="0" xfId="48" applyFont="1" applyFill="1" applyBorder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 applyBorder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Fill="1" applyBorder="1" applyAlignment="1">
      <alignment horizontal="center" vertical="center" wrapText="1"/>
    </xf>
    <xf numFmtId="0" fontId="47" fillId="0" borderId="47" xfId="6" applyFont="1" applyFill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0" fontId="5" fillId="3" borderId="0" xfId="50" applyFont="1" applyFill="1"/>
    <xf numFmtId="165" fontId="118" fillId="4" borderId="0" xfId="49" applyNumberFormat="1" applyFont="1" applyFill="1" applyBorder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Border="1" applyAlignment="1">
      <alignment horizontal="center" vertical="center"/>
    </xf>
    <xf numFmtId="16" fontId="117" fillId="0" borderId="0" xfId="50" applyNumberFormat="1" applyFont="1" applyBorder="1" applyAlignment="1">
      <alignment horizontal="center"/>
    </xf>
    <xf numFmtId="0" fontId="55" fillId="2" borderId="0" xfId="55" applyFont="1" applyFill="1" applyBorder="1" applyAlignment="1">
      <alignment vertical="center"/>
    </xf>
    <xf numFmtId="0" fontId="119" fillId="2" borderId="0" xfId="48" applyFont="1" applyFill="1" applyBorder="1" applyAlignment="1">
      <alignment horizontal="right" vertical="center"/>
    </xf>
    <xf numFmtId="0" fontId="120" fillId="6" borderId="0" xfId="48" applyFont="1" applyFill="1" applyBorder="1" applyAlignment="1">
      <alignment horizontal="right" vertical="center"/>
    </xf>
    <xf numFmtId="0" fontId="91" fillId="2" borderId="0" xfId="55" applyFont="1" applyFill="1" applyBorder="1" applyAlignment="1">
      <alignment vertical="center"/>
    </xf>
    <xf numFmtId="0" fontId="36" fillId="2" borderId="0" xfId="48" applyFont="1" applyFill="1" applyBorder="1" applyAlignment="1">
      <alignment horizontal="right" vertical="center"/>
    </xf>
    <xf numFmtId="1" fontId="121" fillId="4" borderId="0" xfId="57" applyNumberFormat="1" applyFont="1" applyFill="1" applyBorder="1" applyAlignment="1">
      <alignment horizontal="left" vertical="center"/>
    </xf>
    <xf numFmtId="0" fontId="36" fillId="2" borderId="0" xfId="48" applyFont="1" applyFill="1" applyBorder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vertical="center"/>
    </xf>
    <xf numFmtId="0" fontId="68" fillId="4" borderId="0" xfId="46" applyFont="1" applyFill="1"/>
    <xf numFmtId="0" fontId="74" fillId="4" borderId="0" xfId="46" applyFont="1" applyFill="1" applyBorder="1" applyAlignment="1">
      <alignment horizontal="center"/>
    </xf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center"/>
    </xf>
    <xf numFmtId="0" fontId="55" fillId="4" borderId="0" xfId="48" applyFont="1" applyFill="1" applyAlignment="1">
      <alignment vertic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114" fillId="4" borderId="0" xfId="46" applyFont="1" applyFill="1"/>
    <xf numFmtId="0" fontId="68" fillId="0" borderId="0" xfId="46" applyFont="1" applyFill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left"/>
    </xf>
    <xf numFmtId="0" fontId="114" fillId="4" borderId="0" xfId="46" applyFont="1" applyFill="1" applyAlignment="1">
      <alignment horizontal="center"/>
    </xf>
    <xf numFmtId="0" fontId="15" fillId="2" borderId="0" xfId="55" applyFont="1" applyFill="1" applyBorder="1" applyAlignment="1">
      <alignment vertical="center"/>
    </xf>
    <xf numFmtId="0" fontId="4" fillId="2" borderId="2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80" fillId="4" borderId="0" xfId="46" applyFont="1" applyFill="1" applyBorder="1" applyAlignment="1">
      <alignment horizontal="center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left" vertical="center"/>
    </xf>
    <xf numFmtId="178" fontId="16" fillId="0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15" fillId="0" borderId="9" xfId="50" applyNumberFormat="1" applyFont="1" applyBorder="1" applyAlignment="1">
      <alignment horizontal="center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6" fontId="80" fillId="4" borderId="0" xfId="46" applyNumberFormat="1" applyFont="1" applyFill="1"/>
    <xf numFmtId="172" fontId="54" fillId="4" borderId="0" xfId="46" applyNumberFormat="1" applyFont="1" applyFill="1" applyAlignment="1">
      <alignment horizontal="left"/>
    </xf>
    <xf numFmtId="171" fontId="16" fillId="0" borderId="8" xfId="50" applyNumberFormat="1" applyFont="1" applyFill="1" applyBorder="1" applyAlignment="1">
      <alignment horizontal="center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Fill="1" applyBorder="1" applyAlignment="1">
      <alignment horizontal="left"/>
    </xf>
    <xf numFmtId="16" fontId="16" fillId="0" borderId="0" xfId="50" applyNumberFormat="1" applyFont="1" applyFill="1" applyBorder="1" applyAlignment="1">
      <alignment horizontal="center"/>
    </xf>
    <xf numFmtId="0" fontId="4" fillId="2" borderId="37" xfId="6" applyFont="1" applyFill="1" applyBorder="1" applyAlignment="1">
      <alignment horizontal="right" vertical="center"/>
    </xf>
    <xf numFmtId="0" fontId="4" fillId="5" borderId="8" xfId="6" applyFont="1" applyFill="1" applyBorder="1" applyAlignment="1">
      <alignment horizontal="center" vertical="center" wrapText="1"/>
    </xf>
    <xf numFmtId="0" fontId="80" fillId="4" borderId="0" xfId="46" applyNumberFormat="1" applyFont="1" applyFill="1"/>
    <xf numFmtId="0" fontId="83" fillId="4" borderId="0" xfId="46" applyNumberFormat="1" applyFont="1" applyFill="1"/>
    <xf numFmtId="0" fontId="4" fillId="2" borderId="48" xfId="6" applyFont="1" applyFill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/>
    </xf>
    <xf numFmtId="0" fontId="16" fillId="0" borderId="0" xfId="50" applyNumberFormat="1" applyFont="1" applyBorder="1" applyAlignment="1">
      <alignment horizontal="center"/>
    </xf>
    <xf numFmtId="16" fontId="16" fillId="0" borderId="0" xfId="50" applyNumberFormat="1" applyFont="1" applyBorder="1" applyAlignment="1">
      <alignment horizontal="center"/>
    </xf>
    <xf numFmtId="0" fontId="126" fillId="3" borderId="0" xfId="48" applyNumberFormat="1" applyFont="1" applyFill="1" applyBorder="1" applyAlignment="1">
      <alignment horizontal="left" vertical="center"/>
    </xf>
    <xf numFmtId="0" fontId="74" fillId="4" borderId="0" xfId="46" applyNumberFormat="1" applyFont="1" applyFill="1"/>
    <xf numFmtId="0" fontId="121" fillId="4" borderId="0" xfId="57" applyNumberFormat="1" applyFont="1" applyFill="1" applyBorder="1" applyAlignment="1">
      <alignment horizontal="left" vertical="center"/>
    </xf>
    <xf numFmtId="0" fontId="5" fillId="4" borderId="0" xfId="57" applyNumberFormat="1" applyFont="1" applyFill="1" applyAlignment="1">
      <alignment horizontal="left" vertical="center"/>
    </xf>
    <xf numFmtId="0" fontId="16" fillId="4" borderId="0" xfId="48" applyNumberFormat="1" applyFont="1" applyFill="1" applyAlignment="1">
      <alignment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129" fillId="0" borderId="0" xfId="0" applyFont="1"/>
    <xf numFmtId="0" fontId="6" fillId="10" borderId="0" xfId="48" applyFont="1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72" fillId="10" borderId="0" xfId="48" applyFont="1" applyFill="1" applyAlignment="1"/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 applyBorder="1" applyAlignment="1"/>
    <xf numFmtId="0" fontId="132" fillId="10" borderId="0" xfId="48" applyFont="1" applyFill="1" applyBorder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Border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Border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Border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Border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68" fillId="10" borderId="0" xfId="55" applyFont="1" applyFill="1" applyBorder="1" applyAlignment="1">
      <alignment vertical="center"/>
    </xf>
    <xf numFmtId="0" fontId="27" fillId="10" borderId="0" xfId="55" applyFont="1" applyFill="1" applyBorder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6" fillId="10" borderId="0" xfId="48" applyFill="1"/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104" fillId="10" borderId="0" xfId="55" applyFont="1" applyFill="1" applyBorder="1" applyAlignment="1">
      <alignment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Border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Border="1" applyAlignment="1">
      <alignment horizontal="right" vertical="center"/>
    </xf>
    <xf numFmtId="16" fontId="41" fillId="10" borderId="0" xfId="57" applyNumberFormat="1" applyFont="1" applyFill="1" applyBorder="1" applyAlignment="1">
      <alignment horizontal="center" vertical="center"/>
    </xf>
    <xf numFmtId="0" fontId="41" fillId="10" borderId="0" xfId="55" applyFont="1" applyFill="1" applyBorder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Border="1" applyAlignment="1">
      <alignment horizontal="left" vertical="center"/>
    </xf>
    <xf numFmtId="0" fontId="14" fillId="10" borderId="0" xfId="48" applyFont="1" applyFill="1"/>
    <xf numFmtId="0" fontId="6" fillId="10" borderId="0" xfId="51" applyFont="1" applyFill="1" applyBorder="1"/>
    <xf numFmtId="0" fontId="100" fillId="10" borderId="0" xfId="51" applyFont="1" applyFill="1" applyBorder="1" applyAlignment="1">
      <alignment horizontal="center"/>
    </xf>
    <xf numFmtId="0" fontId="60" fillId="10" borderId="0" xfId="51" applyFont="1" applyFill="1" applyBorder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Border="1" applyAlignment="1">
      <alignment vertical="center"/>
    </xf>
    <xf numFmtId="0" fontId="41" fillId="10" borderId="0" xfId="55" applyFont="1" applyFill="1" applyBorder="1" applyAlignment="1">
      <alignment horizontal="right" vertical="center"/>
    </xf>
    <xf numFmtId="16" fontId="145" fillId="10" borderId="0" xfId="48" applyNumberFormat="1" applyFont="1" applyFill="1" applyBorder="1" applyAlignment="1">
      <alignment horizontal="center"/>
    </xf>
    <xf numFmtId="0" fontId="5" fillId="10" borderId="0" xfId="48" applyFont="1" applyFill="1"/>
    <xf numFmtId="0" fontId="146" fillId="10" borderId="0" xfId="50" applyFont="1" applyFill="1" applyBorder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Border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Fill="1" applyBorder="1" applyAlignment="1">
      <alignment horizontal="center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2" fontId="4" fillId="2" borderId="0" xfId="0" applyNumberFormat="1" applyFont="1" applyFill="1" applyBorder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175" fontId="4" fillId="2" borderId="0" xfId="50" applyNumberFormat="1" applyFont="1" applyFill="1" applyBorder="1" applyAlignment="1">
      <alignment vertical="center"/>
    </xf>
    <xf numFmtId="168" fontId="4" fillId="2" borderId="0" xfId="50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16" fontId="4" fillId="4" borderId="0" xfId="48" applyNumberFormat="1" applyFont="1" applyFill="1" applyBorder="1" applyAlignment="1">
      <alignment horizontal="center" vertical="center"/>
    </xf>
    <xf numFmtId="16" fontId="24" fillId="4" borderId="0" xfId="48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168" fontId="49" fillId="2" borderId="0" xfId="50" applyNumberFormat="1" applyFont="1" applyFill="1" applyBorder="1" applyAlignment="1">
      <alignment horizontal="left"/>
    </xf>
    <xf numFmtId="172" fontId="50" fillId="2" borderId="0" xfId="0" applyNumberFormat="1" applyFont="1" applyFill="1" applyBorder="1" applyAlignment="1"/>
    <xf numFmtId="172" fontId="51" fillId="2" borderId="0" xfId="0" applyNumberFormat="1" applyFont="1" applyFill="1" applyBorder="1" applyAlignment="1"/>
    <xf numFmtId="172" fontId="49" fillId="2" borderId="0" xfId="0" applyNumberFormat="1" applyFont="1" applyFill="1" applyBorder="1" applyAlignment="1"/>
    <xf numFmtId="16" fontId="53" fillId="0" borderId="0" xfId="22" applyNumberFormat="1" applyFont="1" applyFill="1" applyBorder="1" applyAlignment="1">
      <alignment horizontal="center"/>
    </xf>
    <xf numFmtId="16" fontId="15" fillId="0" borderId="0" xfId="50" applyNumberFormat="1" applyFont="1" applyFill="1" applyBorder="1" applyAlignment="1">
      <alignment horizontal="center"/>
    </xf>
    <xf numFmtId="16" fontId="15" fillId="0" borderId="0" xfId="50" applyNumberFormat="1" applyFont="1" applyBorder="1" applyAlignment="1">
      <alignment horizontal="center"/>
    </xf>
    <xf numFmtId="0" fontId="4" fillId="3" borderId="0" xfId="46" applyFont="1" applyFill="1" applyBorder="1" applyAlignment="1">
      <alignment horizontal="center"/>
    </xf>
    <xf numFmtId="16" fontId="4" fillId="3" borderId="0" xfId="48" applyNumberFormat="1" applyFont="1" applyFill="1" applyBorder="1" applyAlignment="1">
      <alignment horizontal="center"/>
    </xf>
    <xf numFmtId="0" fontId="43" fillId="2" borderId="0" xfId="46" applyFont="1" applyFill="1" applyBorder="1" applyAlignment="1">
      <alignment horizontal="left"/>
    </xf>
    <xf numFmtId="16" fontId="43" fillId="4" borderId="0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165" fontId="87" fillId="4" borderId="0" xfId="49" applyNumberFormat="1" applyFont="1" applyFill="1" applyAlignment="1">
      <alignment vertical="center"/>
    </xf>
    <xf numFmtId="165" fontId="15" fillId="4" borderId="0" xfId="49" applyNumberFormat="1" applyFont="1" applyFill="1" applyAlignment="1">
      <alignment vertic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90" fillId="0" borderId="12" xfId="46" applyFont="1" applyBorder="1" applyAlignment="1">
      <alignment horizontal="center"/>
    </xf>
    <xf numFmtId="0" fontId="24" fillId="0" borderId="22" xfId="46" applyFont="1" applyBorder="1" applyAlignment="1">
      <alignment horizontal="center"/>
    </xf>
    <xf numFmtId="0" fontId="84" fillId="3" borderId="0" xfId="48" applyFont="1" applyFill="1" applyAlignment="1">
      <alignment horizontal="left" vertical="center"/>
    </xf>
    <xf numFmtId="0" fontId="99" fillId="3" borderId="0" xfId="48" applyFont="1" applyFill="1" applyAlignment="1">
      <alignment horizontal="left" vertical="center"/>
    </xf>
    <xf numFmtId="0" fontId="6" fillId="3" borderId="0" xfId="50" applyFill="1"/>
    <xf numFmtId="0" fontId="27" fillId="2" borderId="0" xfId="55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28" fillId="2" borderId="0" xfId="55" applyFont="1" applyFill="1" applyAlignment="1">
      <alignment vertical="center"/>
    </xf>
    <xf numFmtId="0" fontId="16" fillId="2" borderId="0" xfId="55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1" fontId="34" fillId="3" borderId="0" xfId="57" applyNumberFormat="1" applyFont="1" applyFill="1" applyAlignment="1">
      <alignment horizontal="left" vertical="center"/>
    </xf>
    <xf numFmtId="0" fontId="33" fillId="6" borderId="0" xfId="55" applyFont="1" applyFill="1" applyAlignment="1">
      <alignment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100" fillId="2" borderId="0" xfId="55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4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64" fillId="0" borderId="0" xfId="57" applyFont="1" applyAlignment="1">
      <alignment horizontal="left" vertical="center"/>
    </xf>
    <xf numFmtId="0" fontId="27" fillId="4" borderId="0" xfId="57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82" fillId="3" borderId="0" xfId="46" applyFont="1" applyFill="1" applyAlignment="1">
      <alignment horizontal="center"/>
    </xf>
    <xf numFmtId="15" fontId="55" fillId="3" borderId="0" xfId="48" applyNumberFormat="1" applyFont="1" applyFill="1" applyAlignment="1">
      <alignment horizontal="center"/>
    </xf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107" fillId="4" borderId="0" xfId="48" applyFont="1" applyFill="1"/>
    <xf numFmtId="15" fontId="55" fillId="2" borderId="0" xfId="13" applyNumberFormat="1" applyFont="1" applyFill="1" applyAlignment="1">
      <alignment horizontal="center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6" fillId="3" borderId="0" xfId="48" applyFill="1" applyAlignment="1">
      <alignment horizontal="center"/>
    </xf>
    <xf numFmtId="0" fontId="106" fillId="2" borderId="0" xfId="55" applyFont="1" applyFill="1" applyAlignment="1">
      <alignment vertic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0" fontId="6" fillId="3" borderId="0" xfId="48" applyFill="1" applyAlignment="1">
      <alignment horizontal="right"/>
    </xf>
    <xf numFmtId="0" fontId="6" fillId="3" borderId="0" xfId="48" applyFill="1" applyAlignment="1">
      <alignment horizontal="left"/>
    </xf>
    <xf numFmtId="165" fontId="16" fillId="4" borderId="0" xfId="49" applyNumberFormat="1" applyFont="1" applyFill="1" applyAlignment="1">
      <alignment vertical="center"/>
    </xf>
    <xf numFmtId="0" fontId="15" fillId="0" borderId="0" xfId="48" applyFont="1" applyAlignment="1">
      <alignment vertical="center"/>
    </xf>
    <xf numFmtId="0" fontId="16" fillId="0" borderId="0" xfId="48" applyFont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52" fillId="3" borderId="0" xfId="48" applyFont="1" applyFill="1" applyBorder="1" applyAlignment="1"/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0" fontId="22" fillId="4" borderId="9" xfId="48" applyFont="1" applyFill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</xf>
    <xf numFmtId="16" fontId="90" fillId="0" borderId="0" xfId="48" applyNumberFormat="1" applyFont="1" applyBorder="1" applyAlignment="1">
      <alignment horizontal="center"/>
    </xf>
    <xf numFmtId="16" fontId="24" fillId="0" borderId="0" xfId="48" applyNumberFormat="1" applyFont="1" applyBorder="1" applyAlignment="1">
      <alignment horizontal="center"/>
    </xf>
    <xf numFmtId="176" fontId="103" fillId="3" borderId="0" xfId="48" applyNumberFormat="1" applyFont="1" applyFill="1" applyBorder="1" applyAlignment="1">
      <alignment horizontal="center"/>
    </xf>
    <xf numFmtId="176" fontId="17" fillId="3" borderId="0" xfId="48" applyNumberFormat="1" applyFont="1" applyFill="1" applyBorder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Border="1" applyAlignment="1">
      <alignment horizontal="center"/>
    </xf>
    <xf numFmtId="0" fontId="43" fillId="2" borderId="0" xfId="46" applyFont="1" applyFill="1" applyBorder="1" applyAlignment="1">
      <alignment horizontal="center"/>
    </xf>
    <xf numFmtId="0" fontId="103" fillId="3" borderId="0" xfId="48" applyFont="1" applyFill="1" applyBorder="1" applyAlignment="1">
      <alignment horizontal="center"/>
    </xf>
    <xf numFmtId="16" fontId="18" fillId="4" borderId="0" xfId="48" applyNumberFormat="1" applyFont="1" applyFill="1" applyBorder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Fill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Fill="1" applyBorder="1" applyAlignment="1">
      <alignment horizontal="center" wrapText="1"/>
    </xf>
    <xf numFmtId="16" fontId="43" fillId="0" borderId="30" xfId="22" applyNumberFormat="1" applyFont="1" applyFill="1" applyBorder="1" applyAlignment="1">
      <alignment horizontal="center" wrapText="1"/>
    </xf>
    <xf numFmtId="16" fontId="45" fillId="0" borderId="30" xfId="22" applyNumberFormat="1" applyFont="1" applyFill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24" fillId="0" borderId="22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49" fontId="16" fillId="0" borderId="37" xfId="50" applyNumberFormat="1" applyFont="1" applyBorder="1" applyAlignment="1">
      <alignment horizontal="left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 wrapText="1"/>
    </xf>
    <xf numFmtId="16" fontId="16" fillId="0" borderId="0" xfId="50" applyNumberFormat="1" applyFont="1" applyAlignment="1">
      <alignment horizontal="center"/>
    </xf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178" fontId="16" fillId="0" borderId="8" xfId="50" applyNumberFormat="1" applyFont="1" applyBorder="1" applyAlignment="1">
      <alignment horizontal="center"/>
    </xf>
    <xf numFmtId="165" fontId="85" fillId="4" borderId="0" xfId="49" applyNumberFormat="1" applyFont="1" applyFill="1" applyAlignment="1">
      <alignment vertical="center"/>
    </xf>
    <xf numFmtId="0" fontId="15" fillId="2" borderId="0" xfId="55" applyFont="1" applyFill="1" applyAlignment="1">
      <alignment vertical="center"/>
    </xf>
    <xf numFmtId="0" fontId="76" fillId="5" borderId="0" xfId="48" applyFont="1" applyFill="1" applyAlignment="1">
      <alignment horizontal="center"/>
    </xf>
    <xf numFmtId="0" fontId="68" fillId="0" borderId="0" xfId="46" applyFont="1"/>
    <xf numFmtId="164" fontId="16" fillId="0" borderId="8" xfId="50" applyNumberFormat="1" applyFont="1" applyBorder="1" applyAlignment="1">
      <alignment horizontal="center"/>
    </xf>
    <xf numFmtId="0" fontId="90" fillId="0" borderId="12" xfId="46" applyFont="1" applyFill="1" applyBorder="1" applyAlignment="1">
      <alignment horizontal="center" wrapText="1"/>
    </xf>
    <xf numFmtId="16" fontId="47" fillId="0" borderId="19" xfId="50" applyNumberFormat="1" applyFont="1" applyBorder="1" applyAlignment="1">
      <alignment horizontal="center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76" fillId="5" borderId="34" xfId="48" applyFont="1" applyFill="1" applyBorder="1" applyAlignment="1">
      <alignment horizontal="right"/>
    </xf>
    <xf numFmtId="0" fontId="76" fillId="5" borderId="0" xfId="48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34" xfId="48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" fillId="2" borderId="8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Border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16" fontId="4" fillId="0" borderId="9" xfId="50" applyNumberFormat="1" applyFont="1" applyBorder="1" applyAlignment="1">
      <alignment horizontal="center"/>
    </xf>
    <xf numFmtId="16" fontId="4" fillId="0" borderId="13" xfId="50" applyNumberFormat="1" applyFont="1" applyBorder="1" applyAlignment="1">
      <alignment horizont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37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Border="1" applyAlignment="1">
      <alignment horizontal="center" vertical="center"/>
    </xf>
    <xf numFmtId="0" fontId="92" fillId="3" borderId="0" xfId="48" applyFont="1" applyFill="1" applyBorder="1" applyAlignment="1">
      <alignment horizontal="center" vertical="center"/>
    </xf>
    <xf numFmtId="0" fontId="4" fillId="3" borderId="0" xfId="48" applyFont="1" applyFill="1" applyBorder="1" applyAlignment="1">
      <alignment horizontal="center"/>
    </xf>
    <xf numFmtId="0" fontId="122" fillId="4" borderId="0" xfId="48" applyFont="1" applyFill="1" applyBorder="1" applyAlignment="1">
      <alignment horizontal="center" vertical="center"/>
    </xf>
    <xf numFmtId="0" fontId="104" fillId="5" borderId="0" xfId="48" applyFont="1" applyFill="1" applyBorder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28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68" fillId="2" borderId="7" xfId="6" applyFont="1" applyFill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7" fillId="4" borderId="0" xfId="48" applyFont="1" applyFill="1"/>
    <xf numFmtId="0" fontId="76" fillId="4" borderId="0" xfId="48" applyFont="1" applyFill="1"/>
    <xf numFmtId="171" fontId="16" fillId="0" borderId="8" xfId="50" applyNumberFormat="1" applyFont="1" applyBorder="1" applyAlignment="1">
      <alignment horizont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0" fontId="36" fillId="2" borderId="0" xfId="48" applyFont="1" applyFill="1" applyAlignment="1">
      <alignment horizontal="right" vertical="center"/>
    </xf>
    <xf numFmtId="16" fontId="68" fillId="4" borderId="0" xfId="57" applyNumberFormat="1" applyFont="1" applyFill="1" applyAlignment="1">
      <alignment horizontal="center" vertical="center"/>
    </xf>
    <xf numFmtId="16" fontId="16" fillId="0" borderId="0" xfId="50" applyNumberFormat="1" applyFont="1" applyAlignment="1">
      <alignment horizontal="left"/>
    </xf>
    <xf numFmtId="16" fontId="16" fillId="0" borderId="8" xfId="50" applyNumberFormat="1" applyFont="1" applyBorder="1" applyAlignment="1">
      <alignment horizontal="left" wrapText="1"/>
    </xf>
    <xf numFmtId="0" fontId="127" fillId="4" borderId="0" xfId="48" applyFont="1" applyFill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104" fillId="4" borderId="0" xfId="48" applyFont="1" applyFill="1" applyAlignment="1">
      <alignment horizontal="center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0" fontId="126" fillId="3" borderId="0" xfId="48" applyFont="1" applyFill="1" applyAlignment="1">
      <alignment horizontal="left" vertical="center"/>
    </xf>
    <xf numFmtId="16" fontId="47" fillId="0" borderId="0" xfId="50" applyNumberFormat="1" applyFont="1" applyAlignment="1">
      <alignment horizontal="center"/>
    </xf>
    <xf numFmtId="165" fontId="118" fillId="4" borderId="0" xfId="49" applyNumberFormat="1" applyFont="1" applyFill="1" applyAlignment="1">
      <alignment vertical="center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1" fillId="2" borderId="0" xfId="55" applyFont="1" applyFill="1" applyAlignment="1">
      <alignment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7" fillId="4" borderId="0" xfId="48" applyFont="1" applyFill="1" applyAlignment="1">
      <alignment horizontal="left" vertical="center"/>
    </xf>
    <xf numFmtId="0" fontId="56" fillId="3" borderId="0" xfId="48" applyFont="1" applyFill="1" applyAlignment="1">
      <alignment horizontal="left" vertical="center"/>
    </xf>
    <xf numFmtId="0" fontId="122" fillId="4" borderId="0" xfId="48" applyFont="1" applyFill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 wrapText="1"/>
    </xf>
    <xf numFmtId="16" fontId="16" fillId="0" borderId="0" xfId="50" applyNumberFormat="1" applyFont="1" applyAlignment="1">
      <alignment horizontal="left" vertical="center"/>
    </xf>
    <xf numFmtId="16" fontId="16" fillId="0" borderId="0" xfId="50" applyNumberFormat="1" applyFont="1" applyAlignment="1">
      <alignment horizontal="center" vertical="center"/>
    </xf>
    <xf numFmtId="0" fontId="76" fillId="0" borderId="0" xfId="48" applyFont="1"/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0" fontId="4" fillId="3" borderId="0" xfId="48" applyFont="1" applyFill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9" fillId="2" borderId="0" xfId="55" applyFont="1" applyFill="1" applyAlignment="1">
      <alignment vertical="center"/>
    </xf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0" fontId="64" fillId="4" borderId="0" xfId="57" applyFont="1" applyFill="1" applyAlignment="1">
      <alignment horizontal="left" vertical="center"/>
    </xf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76" fillId="5" borderId="34" xfId="48" applyFont="1" applyFill="1" applyBorder="1" applyAlignment="1">
      <alignment horizontal="left" vertical="center"/>
    </xf>
    <xf numFmtId="0" fontId="76" fillId="5" borderId="0" xfId="48" applyFont="1" applyFill="1" applyBorder="1" applyAlignment="1">
      <alignment horizontal="left" vertical="center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71" fontId="16" fillId="0" borderId="19" xfId="50" applyNumberFormat="1" applyFont="1" applyFill="1" applyBorder="1" applyAlignment="1">
      <alignment horizontal="center"/>
    </xf>
    <xf numFmtId="178" fontId="16" fillId="0" borderId="0" xfId="50" applyNumberFormat="1" applyFont="1" applyBorder="1" applyAlignment="1">
      <alignment horizontal="center"/>
    </xf>
    <xf numFmtId="16" fontId="16" fillId="0" borderId="19" xfId="50" applyNumberFormat="1" applyFont="1" applyBorder="1" applyAlignment="1">
      <alignment wrapText="1"/>
    </xf>
    <xf numFmtId="164" fontId="16" fillId="0" borderId="0" xfId="50" applyNumberFormat="1" applyFont="1" applyBorder="1" applyAlignment="1">
      <alignment horizontal="center"/>
    </xf>
    <xf numFmtId="20" fontId="80" fillId="4" borderId="0" xfId="46" applyNumberFormat="1" applyFont="1" applyFill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16" fillId="0" borderId="8" xfId="50" applyNumberFormat="1" applyFont="1" applyFill="1" applyBorder="1" applyAlignment="1">
      <alignment horizontal="left" wrapText="1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Border="1" applyAlignment="1" applyProtection="1">
      <alignment horizontal="left"/>
      <protection locked="0"/>
    </xf>
    <xf numFmtId="0" fontId="55" fillId="0" borderId="0" xfId="50" applyFont="1" applyBorder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Border="1" applyAlignment="1" applyProtection="1">
      <alignment horizontal="center"/>
      <protection locked="0"/>
    </xf>
    <xf numFmtId="0" fontId="84" fillId="3" borderId="0" xfId="48" applyFont="1" applyFill="1" applyBorder="1" applyAlignment="1" applyProtection="1">
      <alignment horizontal="left" vertic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29" xfId="48" applyNumberFormat="1" applyFont="1" applyBorder="1" applyAlignment="1" applyProtection="1">
      <alignment horizontal="center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52" fillId="3" borderId="44" xfId="48" applyFont="1" applyFill="1" applyBorder="1" applyAlignment="1" applyProtection="1">
      <alignment horizontal="center"/>
      <protection locked="0"/>
    </xf>
    <xf numFmtId="0" fontId="4" fillId="3" borderId="45" xfId="48" applyFont="1" applyFill="1" applyBorder="1" applyAlignment="1" applyProtection="1">
      <alignment horizontal="center"/>
      <protection locked="0"/>
    </xf>
    <xf numFmtId="0" fontId="52" fillId="3" borderId="31" xfId="48" applyFont="1" applyFill="1" applyBorder="1" applyAlignment="1" applyProtection="1">
      <alignment horizontal="center"/>
      <protection locked="0"/>
    </xf>
    <xf numFmtId="0" fontId="52" fillId="3" borderId="37" xfId="48" applyFont="1" applyFill="1" applyBorder="1" applyAlignment="1" applyProtection="1">
      <alignment horizontal="center"/>
      <protection locked="0"/>
    </xf>
    <xf numFmtId="0" fontId="88" fillId="3" borderId="11" xfId="48" applyFont="1" applyFill="1" applyBorder="1" applyAlignment="1" applyProtection="1">
      <alignment horizontal="center"/>
      <protection locked="0"/>
    </xf>
    <xf numFmtId="0" fontId="4" fillId="3" borderId="46" xfId="48" applyFont="1" applyFill="1" applyBorder="1" applyAlignment="1" applyProtection="1">
      <alignment horizontal="center"/>
      <protection locked="0"/>
    </xf>
    <xf numFmtId="0" fontId="88" fillId="3" borderId="0" xfId="48" applyFont="1" applyFill="1" applyAlignment="1" applyProtection="1">
      <alignment horizontal="center"/>
      <protection locked="0"/>
    </xf>
    <xf numFmtId="0" fontId="88" fillId="3" borderId="21" xfId="48" applyFont="1" applyFill="1" applyBorder="1" applyAlignment="1" applyProtection="1">
      <alignment horizontal="center"/>
      <protection locked="0"/>
    </xf>
    <xf numFmtId="0" fontId="90" fillId="0" borderId="12" xfId="46" applyFont="1" applyBorder="1" applyAlignment="1" applyProtection="1">
      <alignment horizontal="center" wrapText="1"/>
      <protection locked="0"/>
    </xf>
    <xf numFmtId="16" fontId="90" fillId="0" borderId="12" xfId="48" applyNumberFormat="1" applyFont="1" applyBorder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24" fillId="0" borderId="22" xfId="46" applyFont="1" applyBorder="1" applyAlignment="1" applyProtection="1">
      <alignment horizontal="center"/>
      <protection locked="0"/>
    </xf>
    <xf numFmtId="16" fontId="24" fillId="0" borderId="22" xfId="48" applyNumberFormat="1" applyFont="1" applyBorder="1" applyAlignment="1" applyProtection="1">
      <alignment horizontal="center"/>
      <protection locked="0"/>
    </xf>
    <xf numFmtId="0" fontId="103" fillId="3" borderId="19" xfId="48" applyFont="1" applyFill="1" applyBorder="1" applyAlignment="1" applyProtection="1">
      <alignment horizontal="center"/>
      <protection locked="0"/>
    </xf>
    <xf numFmtId="176" fontId="103" fillId="3" borderId="19" xfId="48" applyNumberFormat="1" applyFont="1" applyFill="1" applyBorder="1" applyAlignment="1" applyProtection="1">
      <alignment horizontal="center"/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Fill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Fill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Fill="1" applyBorder="1" applyAlignment="1"/>
    <xf numFmtId="16" fontId="16" fillId="0" borderId="8" xfId="0" applyNumberFormat="1" applyFont="1" applyBorder="1" applyAlignment="1">
      <alignment horizontal="left"/>
    </xf>
    <xf numFmtId="178" fontId="16" fillId="0" borderId="19" xfId="50" applyNumberFormat="1" applyFont="1" applyBorder="1" applyAlignment="1">
      <alignment horizontal="center"/>
    </xf>
    <xf numFmtId="178" fontId="16" fillId="0" borderId="4" xfId="50" applyNumberFormat="1" applyFont="1" applyBorder="1" applyAlignment="1">
      <alignment horizontal="center"/>
    </xf>
    <xf numFmtId="0" fontId="187" fillId="2" borderId="22" xfId="46" applyFont="1" applyFill="1" applyBorder="1" applyAlignment="1">
      <alignment horizontal="center" wrapText="1"/>
    </xf>
    <xf numFmtId="171" fontId="16" fillId="0" borderId="8" xfId="50" applyNumberFormat="1" applyFont="1" applyFill="1" applyBorder="1" applyAlignment="1">
      <alignment horizontal="center" wrapText="1"/>
    </xf>
    <xf numFmtId="16" fontId="16" fillId="0" borderId="0" xfId="50" applyNumberFormat="1" applyFont="1" applyBorder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0" fontId="114" fillId="4" borderId="0" xfId="46" applyFont="1" applyFill="1" applyAlignment="1">
      <alignment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 applyFill="1" applyBorder="1"/>
    <xf numFmtId="0" fontId="76" fillId="5" borderId="0" xfId="48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/>
    </xf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6" fontId="4" fillId="0" borderId="32" xfId="50" applyNumberFormat="1" applyFont="1" applyBorder="1" applyAlignment="1"/>
    <xf numFmtId="16" fontId="4" fillId="0" borderId="0" xfId="50" applyNumberFormat="1" applyFont="1" applyBorder="1" applyAlignme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0" fontId="4" fillId="4" borderId="0" xfId="46" applyFont="1" applyFill="1" applyAlignment="1">
      <alignment horizontal="center" vertical="top" wrapText="1"/>
    </xf>
    <xf numFmtId="0" fontId="132" fillId="10" borderId="0" xfId="48" applyFont="1" applyFill="1" applyBorder="1" applyAlignment="1">
      <alignment horizontal="center"/>
    </xf>
    <xf numFmtId="165" fontId="196" fillId="4" borderId="0" xfId="49" applyNumberFormat="1" applyFont="1" applyFill="1" applyBorder="1" applyAlignment="1">
      <alignment vertical="center"/>
    </xf>
    <xf numFmtId="0" fontId="113" fillId="4" borderId="0" xfId="50" applyFont="1" applyFill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0" fontId="15" fillId="5" borderId="19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left" wrapText="1"/>
    </xf>
    <xf numFmtId="16" fontId="25" fillId="2" borderId="32" xfId="0" applyNumberFormat="1" applyFont="1" applyFill="1" applyBorder="1"/>
    <xf numFmtId="175" fontId="15" fillId="5" borderId="3" xfId="50" applyNumberFormat="1" applyFont="1" applyFill="1" applyBorder="1" applyAlignment="1">
      <alignment horizontal="center" wrapText="1"/>
    </xf>
    <xf numFmtId="172" fontId="26" fillId="2" borderId="0" xfId="0" applyNumberFormat="1" applyFont="1" applyFill="1" applyBorder="1" applyAlignment="1">
      <alignment horizontal="left" wrapText="1"/>
    </xf>
    <xf numFmtId="175" fontId="15" fillId="5" borderId="3" xfId="50" applyNumberFormat="1" applyFont="1" applyFill="1" applyBorder="1" applyAlignment="1">
      <alignment horizontal="left"/>
    </xf>
    <xf numFmtId="172" fontId="23" fillId="5" borderId="31" xfId="0" applyNumberFormat="1" applyFont="1" applyFill="1" applyBorder="1" applyAlignment="1">
      <alignment horizontal="center"/>
    </xf>
    <xf numFmtId="16" fontId="16" fillId="33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16" fontId="16" fillId="5" borderId="8" xfId="50" applyNumberFormat="1" applyFont="1" applyFill="1" applyBorder="1" applyAlignment="1">
      <alignment horizontal="left" wrapText="1"/>
    </xf>
    <xf numFmtId="16" fontId="47" fillId="33" borderId="8" xfId="50" applyNumberFormat="1" applyFont="1" applyFill="1" applyBorder="1" applyAlignment="1">
      <alignment horizontal="center"/>
    </xf>
    <xf numFmtId="16" fontId="47" fillId="0" borderId="8" xfId="50" applyNumberFormat="1" applyFont="1" applyFill="1" applyBorder="1" applyAlignment="1">
      <alignment horizontal="center" vertical="top"/>
    </xf>
    <xf numFmtId="16" fontId="47" fillId="33" borderId="8" xfId="50" applyNumberFormat="1" applyFont="1" applyFill="1" applyBorder="1" applyAlignment="1">
      <alignment horizontal="center" vertical="top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49" fontId="16" fillId="5" borderId="37" xfId="50" applyNumberFormat="1" applyFont="1" applyFill="1" applyBorder="1" applyAlignment="1">
      <alignment horizontal="left" wrapText="1"/>
    </xf>
    <xf numFmtId="16" fontId="16" fillId="33" borderId="12" xfId="50" applyNumberFormat="1" applyFont="1" applyFill="1" applyBorder="1" applyAlignment="1">
      <alignment horizontal="center"/>
    </xf>
    <xf numFmtId="0" fontId="197" fillId="0" borderId="0" xfId="46" applyFont="1"/>
    <xf numFmtId="16" fontId="16" fillId="33" borderId="8" xfId="50" quotePrefix="1" applyNumberFormat="1" applyFont="1" applyFill="1" applyBorder="1" applyAlignment="1">
      <alignment horizontal="center"/>
    </xf>
    <xf numFmtId="0" fontId="4" fillId="4" borderId="0" xfId="46" applyFont="1" applyFill="1" applyAlignment="1">
      <alignment horizontal="center" vertical="top"/>
    </xf>
    <xf numFmtId="0" fontId="131" fillId="10" borderId="0" xfId="48" applyFont="1" applyFill="1" applyBorder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Border="1" applyAlignment="1">
      <alignment horizontal="center"/>
    </xf>
    <xf numFmtId="172" fontId="134" fillId="10" borderId="0" xfId="53" applyNumberFormat="1" applyFont="1" applyFill="1" applyBorder="1" applyAlignment="1" applyProtection="1">
      <alignment horizontal="center"/>
      <protection hidden="1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0" xfId="48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6" fillId="4" borderId="0" xfId="48" applyFont="1" applyFill="1" applyAlignment="1">
      <alignment horizontal="center"/>
    </xf>
    <xf numFmtId="16" fontId="16" fillId="33" borderId="37" xfId="50" applyNumberFormat="1" applyFont="1" applyFill="1" applyBorder="1" applyAlignment="1">
      <alignment horizontal="center"/>
    </xf>
    <xf numFmtId="16" fontId="16" fillId="33" borderId="9" xfId="50" applyNumberFormat="1" applyFont="1" applyFill="1" applyBorder="1" applyAlignment="1">
      <alignment horizontal="center"/>
    </xf>
    <xf numFmtId="16" fontId="16" fillId="33" borderId="13" xfId="50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/>
    </xf>
    <xf numFmtId="0" fontId="68" fillId="4" borderId="32" xfId="46" applyFont="1" applyFill="1" applyBorder="1" applyAlignment="1">
      <alignment horizontal="center" vertical="center"/>
    </xf>
    <xf numFmtId="0" fontId="74" fillId="4" borderId="0" xfId="46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Border="1" applyAlignment="1">
      <alignment horizontal="center" vertical="center"/>
    </xf>
    <xf numFmtId="0" fontId="8" fillId="3" borderId="0" xfId="48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168" fontId="16" fillId="0" borderId="48" xfId="50" applyNumberFormat="1" applyFont="1" applyBorder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0" fontId="16" fillId="0" borderId="3" xfId="50" applyNumberFormat="1" applyFont="1" applyBorder="1" applyAlignment="1" applyProtection="1">
      <alignment horizontal="center" vertical="center" wrapText="1"/>
      <protection locked="0"/>
    </xf>
    <xf numFmtId="0" fontId="16" fillId="0" borderId="4" xfId="50" applyNumberFormat="1" applyFont="1" applyBorder="1" applyAlignment="1" applyProtection="1">
      <alignment horizontal="center" vertical="center" wrapText="1"/>
      <protection locked="0"/>
    </xf>
    <xf numFmtId="0" fontId="16" fillId="0" borderId="10" xfId="50" applyNumberFormat="1" applyFont="1" applyBorder="1" applyAlignment="1" applyProtection="1">
      <alignment horizontal="center" vertical="center" wrapText="1"/>
      <protection locked="0"/>
    </xf>
    <xf numFmtId="0" fontId="16" fillId="0" borderId="11" xfId="50" applyNumberFormat="1" applyFont="1" applyBorder="1" applyAlignment="1" applyProtection="1">
      <alignment horizontal="center" vertical="center" wrapText="1"/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0" fontId="15" fillId="4" borderId="26" xfId="48" applyFont="1" applyFill="1" applyBorder="1" applyAlignment="1" applyProtection="1">
      <alignment horizontal="center" vertical="center" wrapText="1"/>
      <protection locked="0"/>
    </xf>
    <xf numFmtId="0" fontId="15" fillId="4" borderId="35" xfId="48" applyFont="1" applyFill="1" applyBorder="1" applyAlignment="1" applyProtection="1">
      <alignment horizontal="center" vertical="center" wrapText="1"/>
      <protection locked="0"/>
    </xf>
    <xf numFmtId="0" fontId="15" fillId="4" borderId="27" xfId="48" applyFont="1" applyFill="1" applyBorder="1" applyAlignment="1" applyProtection="1">
      <alignment horizontal="center" vertical="center" wrapText="1"/>
      <protection locked="0"/>
    </xf>
    <xf numFmtId="0" fontId="52" fillId="3" borderId="3" xfId="48" applyFont="1" applyFill="1" applyBorder="1" applyAlignment="1" applyProtection="1">
      <alignment horizontal="center" vertical="center"/>
      <protection locked="0"/>
    </xf>
    <xf numFmtId="0" fontId="52" fillId="3" borderId="14" xfId="48" applyFont="1" applyFill="1" applyBorder="1" applyAlignment="1" applyProtection="1">
      <alignment horizontal="center" vertical="center"/>
      <protection locked="0"/>
    </xf>
    <xf numFmtId="0" fontId="52" fillId="3" borderId="10" xfId="48" applyFont="1" applyFill="1" applyBorder="1" applyAlignment="1" applyProtection="1">
      <alignment horizontal="center" vertical="center"/>
      <protection locked="0"/>
    </xf>
    <xf numFmtId="0" fontId="52" fillId="3" borderId="17" xfId="48" applyFont="1" applyFill="1" applyBorder="1" applyAlignment="1" applyProtection="1">
      <alignment horizontal="center" vertical="center"/>
      <protection locked="0"/>
    </xf>
    <xf numFmtId="0" fontId="4" fillId="4" borderId="31" xfId="48" applyFont="1" applyFill="1" applyBorder="1" applyAlignment="1" applyProtection="1">
      <alignment horizontal="center" vertical="center" wrapText="1"/>
      <protection locked="0"/>
    </xf>
    <xf numFmtId="0" fontId="4" fillId="4" borderId="14" xfId="48" applyFont="1" applyFill="1" applyBorder="1" applyAlignment="1" applyProtection="1">
      <alignment horizontal="center" vertical="center" wrapText="1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>
      <alignment horizontal="center" vertical="center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174" fontId="16" fillId="0" borderId="3" xfId="50" applyNumberFormat="1" applyFont="1" applyBorder="1" applyAlignment="1">
      <alignment horizontal="center" vertical="center"/>
    </xf>
    <xf numFmtId="174" fontId="16" fillId="0" borderId="10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0" fontId="7" fillId="3" borderId="0" xfId="48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0" fontId="76" fillId="3" borderId="0" xfId="48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Border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 wrapText="1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74" fontId="16" fillId="0" borderId="51" xfId="50" quotePrefix="1" applyNumberFormat="1" applyFont="1" applyFill="1" applyBorder="1" applyAlignment="1">
      <alignment horizontal="center" vertical="center"/>
    </xf>
    <xf numFmtId="174" fontId="16" fillId="0" borderId="4" xfId="50" applyNumberFormat="1" applyFont="1" applyFill="1" applyBorder="1" applyAlignment="1">
      <alignment horizontal="center" vertical="center"/>
    </xf>
    <xf numFmtId="174" fontId="16" fillId="0" borderId="42" xfId="50" applyNumberFormat="1" applyFont="1" applyFill="1" applyBorder="1" applyAlignment="1">
      <alignment horizontal="center" vertical="center"/>
    </xf>
    <xf numFmtId="174" fontId="16" fillId="0" borderId="82" xfId="50" applyNumberFormat="1" applyFont="1" applyFill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3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drawing" Target="../drawings/drawing10.xml"/><Relationship Id="rId5" Type="http://schemas.openxmlformats.org/officeDocument/2006/relationships/printerSettings" Target="../printerSettings/printerSettings2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comments" Target="../comments10.xml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drawing" Target="../drawings/drawing16.xml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comments" Target="../comments13.xml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drawing" Target="../drawings/drawing17.xml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zoomScale="85" zoomScaleNormal="85" workbookViewId="0">
      <selection activeCell="C14" sqref="C14"/>
    </sheetView>
  </sheetViews>
  <sheetFormatPr defaultColWidth="9" defaultRowHeight="12.75"/>
  <cols>
    <col min="1" max="1" width="16" style="443" customWidth="1"/>
    <col min="2" max="2" width="22.375" style="444" customWidth="1"/>
    <col min="3" max="3" width="96" style="444" customWidth="1"/>
    <col min="4" max="4" width="20.875" style="444" customWidth="1"/>
    <col min="5" max="5" width="11.875" style="444" customWidth="1"/>
    <col min="6" max="6" width="9" style="443"/>
    <col min="7" max="8" width="9" style="444"/>
    <col min="9" max="9" width="24.125" style="444" customWidth="1"/>
    <col min="10" max="10" width="9" style="444" customWidth="1"/>
    <col min="11" max="16384" width="9" style="444"/>
  </cols>
  <sheetData>
    <row r="1" spans="1:11" s="437" customFormat="1" ht="15" customHeight="1">
      <c r="A1" s="1055" t="s">
        <v>0</v>
      </c>
      <c r="B1" s="1055"/>
      <c r="C1" s="1055"/>
      <c r="D1" s="1055"/>
      <c r="I1" s="509"/>
    </row>
    <row r="2" spans="1:11" s="437" customFormat="1" ht="48.75" customHeight="1">
      <c r="A2" s="1055"/>
      <c r="B2" s="1055"/>
      <c r="C2" s="1055"/>
      <c r="D2" s="1055"/>
      <c r="E2" s="445"/>
      <c r="F2" s="445"/>
      <c r="G2" s="445"/>
      <c r="H2" s="445"/>
      <c r="I2" s="445"/>
      <c r="J2" s="445"/>
      <c r="K2" s="445"/>
    </row>
    <row r="3" spans="1:11" s="438" customFormat="1" ht="26.25">
      <c r="A3" s="1059"/>
      <c r="B3" s="1059"/>
      <c r="C3" s="1059"/>
      <c r="D3" s="1059"/>
      <c r="E3" s="1059"/>
      <c r="F3" s="1059"/>
      <c r="G3" s="1059"/>
      <c r="H3" s="1059"/>
      <c r="I3" s="1059"/>
      <c r="J3" s="1059"/>
      <c r="K3" s="1059"/>
    </row>
    <row r="4" spans="1:11" s="438" customFormat="1" ht="26.2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s="438" customFormat="1" ht="26.25">
      <c r="A5" s="447" t="s">
        <v>294</v>
      </c>
      <c r="B5" s="448" t="s">
        <v>1</v>
      </c>
      <c r="C5" s="447" t="s">
        <v>2</v>
      </c>
      <c r="D5" s="448" t="s">
        <v>3</v>
      </c>
      <c r="E5" s="449"/>
      <c r="F5" s="1060"/>
      <c r="G5" s="1060"/>
      <c r="H5" s="1060"/>
      <c r="I5" s="446"/>
      <c r="J5" s="446"/>
      <c r="K5" s="446"/>
    </row>
    <row r="6" spans="1:11" s="438" customFormat="1" ht="16.5" customHeight="1">
      <c r="A6" s="1056" t="s">
        <v>4</v>
      </c>
      <c r="B6" s="450"/>
      <c r="C6" s="451"/>
      <c r="D6" s="450"/>
      <c r="E6" s="446"/>
      <c r="F6" s="446"/>
      <c r="G6" s="446"/>
      <c r="H6" s="446"/>
      <c r="I6" s="446"/>
      <c r="J6" s="446"/>
      <c r="K6" s="446"/>
    </row>
    <row r="7" spans="1:11" s="438" customFormat="1" ht="26.25">
      <c r="A7" s="1057"/>
      <c r="B7" s="452" t="s">
        <v>5</v>
      </c>
      <c r="C7" s="462" t="s">
        <v>319</v>
      </c>
      <c r="D7" s="452" t="s">
        <v>6</v>
      </c>
      <c r="E7" s="453" t="s">
        <v>320</v>
      </c>
      <c r="F7" s="446"/>
      <c r="G7" s="446"/>
      <c r="H7" s="446"/>
      <c r="I7" s="446"/>
      <c r="J7" s="446"/>
      <c r="K7" s="446"/>
    </row>
    <row r="8" spans="1:11" s="438" customFormat="1" ht="26.25">
      <c r="A8" s="1057"/>
      <c r="B8" s="452" t="s">
        <v>7</v>
      </c>
      <c r="C8" s="454" t="s">
        <v>8</v>
      </c>
      <c r="D8" s="452" t="s">
        <v>9</v>
      </c>
      <c r="E8" s="453" t="s">
        <v>324</v>
      </c>
      <c r="F8" s="446"/>
      <c r="G8" s="446"/>
      <c r="H8" s="446"/>
      <c r="I8" s="446"/>
      <c r="J8" s="446"/>
      <c r="K8" s="446"/>
    </row>
    <row r="9" spans="1:11" s="438" customFormat="1" ht="26.25">
      <c r="A9" s="1057"/>
      <c r="B9" s="452" t="s">
        <v>10</v>
      </c>
      <c r="C9" s="454" t="s">
        <v>11</v>
      </c>
      <c r="D9" s="452" t="s">
        <v>12</v>
      </c>
      <c r="E9" s="446"/>
      <c r="F9" s="446"/>
      <c r="G9" s="446"/>
      <c r="H9" s="446"/>
      <c r="I9" s="446"/>
      <c r="J9" s="446"/>
      <c r="K9" s="446"/>
    </row>
    <row r="10" spans="1:11" s="438" customFormat="1" ht="26.25">
      <c r="A10" s="1057"/>
      <c r="B10" s="452" t="s">
        <v>10</v>
      </c>
      <c r="C10" s="454" t="s">
        <v>13</v>
      </c>
      <c r="D10" s="452" t="s">
        <v>14</v>
      </c>
      <c r="E10" s="453" t="s">
        <v>15</v>
      </c>
      <c r="F10" s="446"/>
      <c r="G10" s="446"/>
      <c r="H10" s="446"/>
      <c r="I10" s="446"/>
      <c r="J10" s="446"/>
      <c r="K10" s="446"/>
    </row>
    <row r="11" spans="1:11" s="438" customFormat="1" ht="26.25">
      <c r="A11" s="1057"/>
      <c r="B11" s="452" t="s">
        <v>10</v>
      </c>
      <c r="C11" s="454" t="s">
        <v>16</v>
      </c>
      <c r="D11" s="452" t="s">
        <v>17</v>
      </c>
      <c r="E11" s="446"/>
      <c r="F11" s="446"/>
      <c r="G11" s="446"/>
      <c r="H11" s="446"/>
      <c r="I11" s="446"/>
      <c r="J11" s="446"/>
      <c r="K11" s="446"/>
    </row>
    <row r="12" spans="1:11" s="438" customFormat="1" ht="26.25">
      <c r="A12" s="1057"/>
      <c r="B12" s="452" t="s">
        <v>10</v>
      </c>
      <c r="C12" s="454" t="s">
        <v>18</v>
      </c>
      <c r="D12" s="452" t="s">
        <v>19</v>
      </c>
      <c r="E12" s="455"/>
      <c r="F12" s="456"/>
      <c r="G12" s="456"/>
      <c r="H12" s="446"/>
      <c r="I12" s="446"/>
      <c r="J12" s="446"/>
      <c r="K12" s="446"/>
    </row>
    <row r="13" spans="1:11" s="438" customFormat="1" ht="26.25">
      <c r="A13" s="1057"/>
      <c r="B13" s="457" t="s">
        <v>20</v>
      </c>
      <c r="C13" s="454" t="s">
        <v>21</v>
      </c>
      <c r="D13" s="452" t="s">
        <v>22</v>
      </c>
      <c r="E13" s="458"/>
      <c r="F13" s="446"/>
      <c r="G13" s="446"/>
      <c r="H13" s="446"/>
      <c r="I13" s="446"/>
      <c r="J13" s="446"/>
      <c r="K13" s="446"/>
    </row>
    <row r="14" spans="1:11" s="438" customFormat="1" ht="26.25">
      <c r="A14" s="1057"/>
      <c r="B14" s="452" t="s">
        <v>23</v>
      </c>
      <c r="C14" s="454" t="s">
        <v>24</v>
      </c>
      <c r="D14" s="452" t="s">
        <v>6</v>
      </c>
      <c r="E14" s="453" t="s">
        <v>25</v>
      </c>
      <c r="F14" s="446"/>
      <c r="G14" s="446"/>
      <c r="H14" s="446"/>
      <c r="I14" s="446"/>
      <c r="J14" s="446"/>
      <c r="K14" s="446"/>
    </row>
    <row r="15" spans="1:11" s="438" customFormat="1" ht="26.25">
      <c r="A15" s="1057"/>
      <c r="B15" s="452" t="s">
        <v>23</v>
      </c>
      <c r="C15" s="454" t="s">
        <v>26</v>
      </c>
      <c r="D15" s="452" t="s">
        <v>27</v>
      </c>
      <c r="E15" s="446"/>
      <c r="F15" s="446"/>
      <c r="G15" s="446"/>
      <c r="H15" s="446"/>
      <c r="I15" s="446"/>
      <c r="J15" s="446"/>
      <c r="K15" s="446"/>
    </row>
    <row r="16" spans="1:11" s="438" customFormat="1" ht="27" customHeight="1">
      <c r="A16" s="1057"/>
      <c r="B16" s="452" t="s">
        <v>28</v>
      </c>
      <c r="C16" s="454" t="s">
        <v>8</v>
      </c>
      <c r="D16" s="452" t="s">
        <v>29</v>
      </c>
      <c r="E16" s="446"/>
      <c r="F16" s="446"/>
      <c r="G16" s="446"/>
      <c r="H16" s="446"/>
      <c r="I16" s="446"/>
      <c r="J16" s="446"/>
      <c r="K16" s="446"/>
    </row>
    <row r="17" spans="1:11" s="438" customFormat="1" ht="27" customHeight="1">
      <c r="A17" s="1057"/>
      <c r="B17" s="452" t="s">
        <v>30</v>
      </c>
      <c r="C17" s="454" t="s">
        <v>31</v>
      </c>
      <c r="D17" s="457" t="s">
        <v>32</v>
      </c>
      <c r="E17" s="446"/>
      <c r="F17" s="446"/>
      <c r="G17" s="446"/>
      <c r="H17" s="446"/>
      <c r="I17" s="446"/>
      <c r="J17" s="446"/>
      <c r="K17" s="446"/>
    </row>
    <row r="18" spans="1:11" s="438" customFormat="1" ht="27" customHeight="1">
      <c r="A18" s="1057"/>
      <c r="B18" s="452" t="s">
        <v>23</v>
      </c>
      <c r="C18" s="454" t="s">
        <v>347</v>
      </c>
      <c r="D18" s="452" t="s">
        <v>348</v>
      </c>
      <c r="E18" s="453" t="s">
        <v>349</v>
      </c>
      <c r="F18" s="1025"/>
      <c r="G18" s="1025"/>
      <c r="H18" s="1025"/>
      <c r="I18" s="1025"/>
      <c r="J18" s="1025"/>
      <c r="K18" s="1025"/>
    </row>
    <row r="19" spans="1:11" s="438" customFormat="1" ht="15.75" customHeight="1">
      <c r="A19" s="1058"/>
      <c r="B19" s="460"/>
      <c r="C19" s="465"/>
      <c r="D19" s="460"/>
      <c r="E19" s="453"/>
      <c r="F19" s="446"/>
      <c r="G19" s="446"/>
      <c r="H19" s="446"/>
      <c r="I19" s="446"/>
      <c r="J19" s="446"/>
      <c r="K19" s="446"/>
    </row>
    <row r="20" spans="1:11" s="438" customFormat="1" ht="26.25">
      <c r="A20" s="1056" t="s">
        <v>33</v>
      </c>
      <c r="B20" s="457" t="s">
        <v>20</v>
      </c>
      <c r="C20" s="462" t="s">
        <v>33</v>
      </c>
      <c r="D20" s="463" t="s">
        <v>22</v>
      </c>
      <c r="E20" s="446"/>
      <c r="F20" s="446"/>
      <c r="G20" s="446"/>
      <c r="H20" s="446"/>
      <c r="I20" s="446"/>
      <c r="J20" s="446"/>
      <c r="K20" s="446"/>
    </row>
    <row r="21" spans="1:11" s="438" customFormat="1" ht="29.25" customHeight="1">
      <c r="A21" s="1057"/>
      <c r="B21" s="452" t="s">
        <v>7</v>
      </c>
      <c r="C21" s="454" t="s">
        <v>34</v>
      </c>
      <c r="D21" s="452" t="s">
        <v>9</v>
      </c>
      <c r="E21" s="446"/>
      <c r="F21" s="446"/>
      <c r="G21" s="446"/>
      <c r="H21" s="446"/>
      <c r="I21" s="446"/>
      <c r="J21" s="446"/>
      <c r="K21" s="446"/>
    </row>
    <row r="22" spans="1:11" s="438" customFormat="1" ht="26.25">
      <c r="A22" s="1057"/>
      <c r="B22" s="452" t="s">
        <v>10</v>
      </c>
      <c r="C22" s="464" t="s">
        <v>34</v>
      </c>
      <c r="D22" s="452" t="s">
        <v>12</v>
      </c>
      <c r="E22" s="446"/>
      <c r="F22" s="446"/>
      <c r="G22" s="446"/>
      <c r="H22" s="446"/>
      <c r="I22" s="446"/>
      <c r="J22" s="446"/>
      <c r="K22" s="446"/>
    </row>
    <row r="23" spans="1:11" s="438" customFormat="1" ht="26.25">
      <c r="A23" s="1057"/>
      <c r="B23" s="452" t="s">
        <v>35</v>
      </c>
      <c r="C23" s="454" t="s">
        <v>34</v>
      </c>
      <c r="D23" s="452" t="s">
        <v>36</v>
      </c>
      <c r="E23" s="446"/>
      <c r="F23" s="446"/>
      <c r="G23" s="446"/>
      <c r="H23" s="446"/>
      <c r="I23" s="446"/>
      <c r="J23" s="446"/>
      <c r="K23" s="446"/>
    </row>
    <row r="24" spans="1:11" s="438" customFormat="1" ht="26.25">
      <c r="A24" s="1057"/>
      <c r="B24" s="452" t="s">
        <v>23</v>
      </c>
      <c r="C24" s="464" t="s">
        <v>33</v>
      </c>
      <c r="D24" s="452" t="s">
        <v>27</v>
      </c>
      <c r="E24" s="446"/>
      <c r="F24" s="446"/>
      <c r="G24" s="446"/>
      <c r="H24" s="446"/>
      <c r="I24" s="446"/>
      <c r="J24" s="446"/>
      <c r="K24" s="446"/>
    </row>
    <row r="25" spans="1:11" s="438" customFormat="1" ht="26.25">
      <c r="A25" s="1057"/>
      <c r="B25" s="452" t="s">
        <v>28</v>
      </c>
      <c r="C25" s="464" t="s">
        <v>33</v>
      </c>
      <c r="D25" s="452" t="s">
        <v>29</v>
      </c>
      <c r="E25" s="446"/>
      <c r="F25" s="446"/>
      <c r="G25" s="446"/>
      <c r="H25" s="446"/>
      <c r="I25" s="446"/>
      <c r="J25" s="446"/>
      <c r="K25" s="446"/>
    </row>
    <row r="26" spans="1:11" s="438" customFormat="1" ht="18" customHeight="1">
      <c r="A26" s="1058"/>
      <c r="B26" s="460"/>
      <c r="C26" s="461"/>
      <c r="D26" s="460"/>
      <c r="E26" s="446"/>
      <c r="F26" s="446"/>
      <c r="G26" s="446"/>
      <c r="H26" s="446"/>
      <c r="I26" s="446"/>
      <c r="J26" s="446"/>
      <c r="K26" s="446"/>
    </row>
    <row r="27" spans="1:11" s="438" customFormat="1" ht="40.5" customHeight="1">
      <c r="A27" s="660" t="s">
        <v>37</v>
      </c>
      <c r="B27" s="460" t="s">
        <v>38</v>
      </c>
      <c r="C27" s="462" t="s">
        <v>39</v>
      </c>
      <c r="D27" s="460" t="s">
        <v>36</v>
      </c>
      <c r="E27" s="446"/>
      <c r="F27" s="446"/>
      <c r="G27" s="446"/>
      <c r="H27" s="446"/>
      <c r="I27" s="446"/>
      <c r="J27" s="446"/>
      <c r="K27" s="446"/>
    </row>
    <row r="28" spans="1:11" s="438" customFormat="1" ht="45.75" customHeight="1">
      <c r="A28" s="656" t="s">
        <v>40</v>
      </c>
      <c r="B28" s="452" t="s">
        <v>23</v>
      </c>
      <c r="C28" s="468" t="s">
        <v>41</v>
      </c>
      <c r="D28" s="460" t="s">
        <v>29</v>
      </c>
      <c r="E28" s="453" t="s">
        <v>343</v>
      </c>
      <c r="F28" s="446"/>
      <c r="G28" s="446"/>
      <c r="H28" s="446"/>
      <c r="I28" s="446"/>
      <c r="J28" s="446"/>
      <c r="K28" s="446"/>
    </row>
    <row r="29" spans="1:11" s="438" customFormat="1" ht="45.75" customHeight="1">
      <c r="A29" s="1056" t="s">
        <v>42</v>
      </c>
      <c r="B29" s="450" t="s">
        <v>43</v>
      </c>
      <c r="C29" s="462" t="s">
        <v>44</v>
      </c>
      <c r="D29" s="463" t="s">
        <v>22</v>
      </c>
      <c r="E29" s="446"/>
      <c r="F29" s="446"/>
      <c r="G29" s="446"/>
      <c r="H29" s="446"/>
      <c r="I29" s="446"/>
      <c r="J29" s="446"/>
      <c r="K29" s="446"/>
    </row>
    <row r="30" spans="1:11" s="438" customFormat="1" ht="20.25" customHeight="1">
      <c r="A30" s="1057"/>
      <c r="B30" s="452" t="s">
        <v>10</v>
      </c>
      <c r="C30" s="464" t="s">
        <v>44</v>
      </c>
      <c r="D30" s="452" t="s">
        <v>12</v>
      </c>
      <c r="E30" s="446"/>
      <c r="F30" s="446"/>
      <c r="G30" s="446"/>
      <c r="H30" s="446"/>
      <c r="I30" s="446"/>
      <c r="J30" s="446"/>
      <c r="K30" s="446"/>
    </row>
    <row r="31" spans="1:11" s="438" customFormat="1" ht="41.25" customHeight="1">
      <c r="A31" s="1058"/>
      <c r="B31" s="460" t="s">
        <v>10</v>
      </c>
      <c r="C31" s="462" t="s">
        <v>45</v>
      </c>
      <c r="D31" s="460" t="s">
        <v>19</v>
      </c>
      <c r="E31" s="446"/>
      <c r="F31" s="446"/>
      <c r="G31" s="446"/>
      <c r="H31" s="446"/>
      <c r="I31" s="446"/>
      <c r="J31" s="446"/>
      <c r="K31" s="446"/>
    </row>
    <row r="32" spans="1:11" s="439" customFormat="1" ht="60.75" customHeight="1">
      <c r="A32" s="466" t="s">
        <v>46</v>
      </c>
      <c r="B32" s="467" t="s">
        <v>376</v>
      </c>
      <c r="C32" s="468" t="s">
        <v>46</v>
      </c>
      <c r="D32" s="467" t="s">
        <v>375</v>
      </c>
      <c r="E32" s="469"/>
      <c r="F32" s="469"/>
      <c r="G32" s="469"/>
      <c r="H32" s="469"/>
      <c r="I32" s="469"/>
      <c r="J32" s="469"/>
      <c r="K32" s="469"/>
    </row>
    <row r="33" spans="1:11" s="440" customFormat="1" ht="15.75" customHeight="1">
      <c r="A33" s="1056" t="s">
        <v>47</v>
      </c>
      <c r="B33" s="452"/>
      <c r="C33" s="454"/>
      <c r="D33" s="452"/>
      <c r="E33" s="446"/>
      <c r="F33" s="446"/>
      <c r="G33" s="446"/>
      <c r="H33" s="446"/>
      <c r="I33" s="446"/>
      <c r="J33" s="446"/>
      <c r="K33" s="446"/>
    </row>
    <row r="34" spans="1:11" s="440" customFormat="1" ht="26.25">
      <c r="A34" s="1057"/>
      <c r="B34" s="452" t="s">
        <v>28</v>
      </c>
      <c r="C34" s="464" t="s">
        <v>48</v>
      </c>
      <c r="D34" s="452" t="s">
        <v>49</v>
      </c>
      <c r="E34" s="446"/>
      <c r="F34" s="446"/>
      <c r="G34" s="446"/>
      <c r="H34" s="446"/>
      <c r="I34" s="446"/>
      <c r="J34" s="446"/>
      <c r="K34" s="446"/>
    </row>
    <row r="35" spans="1:11" s="440" customFormat="1" ht="26.25">
      <c r="A35" s="1057"/>
      <c r="B35" s="452" t="s">
        <v>376</v>
      </c>
      <c r="C35" s="464" t="s">
        <v>291</v>
      </c>
      <c r="D35" s="452"/>
      <c r="E35" s="446"/>
      <c r="F35" s="446"/>
      <c r="G35" s="446"/>
      <c r="H35" s="446"/>
      <c r="I35" s="446"/>
      <c r="J35" s="446"/>
      <c r="K35" s="446"/>
    </row>
    <row r="36" spans="1:11" s="439" customFormat="1" ht="12.75" customHeight="1">
      <c r="A36" s="1057"/>
      <c r="B36" s="460"/>
      <c r="C36" s="461"/>
      <c r="D36" s="460"/>
      <c r="E36" s="469"/>
      <c r="F36" s="469"/>
      <c r="G36" s="469"/>
      <c r="H36" s="469"/>
      <c r="I36" s="469"/>
      <c r="J36" s="469"/>
      <c r="K36" s="469"/>
    </row>
    <row r="37" spans="1:11" s="439" customFormat="1" ht="15" customHeight="1">
      <c r="A37" s="1056" t="s">
        <v>50</v>
      </c>
      <c r="B37" s="452"/>
      <c r="C37" s="454"/>
      <c r="D37" s="452"/>
      <c r="E37" s="469"/>
      <c r="F37" s="469"/>
      <c r="G37" s="469"/>
      <c r="H37" s="469"/>
      <c r="I37" s="469"/>
      <c r="J37" s="469"/>
      <c r="K37" s="469"/>
    </row>
    <row r="38" spans="1:11" s="438" customFormat="1" ht="26.25">
      <c r="A38" s="1057"/>
      <c r="B38" s="452" t="s">
        <v>43</v>
      </c>
      <c r="C38" s="464" t="s">
        <v>51</v>
      </c>
      <c r="D38" s="452" t="s">
        <v>52</v>
      </c>
      <c r="E38" s="446"/>
      <c r="F38" s="446"/>
      <c r="G38" s="446"/>
      <c r="H38" s="446"/>
      <c r="I38" s="446"/>
      <c r="J38" s="446"/>
      <c r="K38" s="446"/>
    </row>
    <row r="39" spans="1:11" s="438" customFormat="1" ht="26.25">
      <c r="A39" s="1057"/>
      <c r="B39" s="452" t="s">
        <v>376</v>
      </c>
      <c r="C39" s="464" t="s">
        <v>292</v>
      </c>
      <c r="D39" s="452"/>
      <c r="E39" s="446"/>
      <c r="F39" s="446"/>
      <c r="G39" s="446"/>
      <c r="H39" s="446"/>
      <c r="I39" s="446"/>
      <c r="J39" s="446"/>
      <c r="K39" s="446"/>
    </row>
    <row r="40" spans="1:11" s="438" customFormat="1" ht="15" customHeight="1">
      <c r="A40" s="1058"/>
      <c r="B40" s="460"/>
      <c r="C40" s="461"/>
      <c r="D40" s="460"/>
      <c r="E40" s="446"/>
      <c r="F40" s="446"/>
      <c r="G40" s="446"/>
      <c r="H40" s="446"/>
      <c r="I40" s="446"/>
      <c r="J40" s="446"/>
      <c r="K40" s="446"/>
    </row>
    <row r="41" spans="1:11" s="438" customFormat="1" ht="12" customHeight="1">
      <c r="A41" s="1056" t="s">
        <v>53</v>
      </c>
      <c r="B41" s="452"/>
      <c r="C41" s="454"/>
      <c r="D41" s="452"/>
      <c r="E41" s="446"/>
      <c r="F41" s="446"/>
      <c r="G41" s="446"/>
      <c r="H41" s="446"/>
      <c r="I41" s="446"/>
      <c r="J41" s="446"/>
      <c r="K41" s="446"/>
    </row>
    <row r="42" spans="1:11" s="438" customFormat="1" ht="26.25">
      <c r="A42" s="1057"/>
      <c r="B42" s="452" t="s">
        <v>376</v>
      </c>
      <c r="C42" s="464" t="s">
        <v>205</v>
      </c>
      <c r="D42" s="452"/>
      <c r="E42" s="446"/>
      <c r="F42" s="446"/>
      <c r="G42" s="446"/>
      <c r="H42" s="446"/>
      <c r="I42" s="446"/>
      <c r="J42" s="446"/>
      <c r="K42" s="446"/>
    </row>
    <row r="43" spans="1:11" s="438" customFormat="1" ht="31.5" customHeight="1">
      <c r="A43" s="1057"/>
      <c r="B43" s="452" t="s">
        <v>376</v>
      </c>
      <c r="C43" s="464" t="s">
        <v>278</v>
      </c>
      <c r="D43" s="452"/>
      <c r="E43" s="452" t="s">
        <v>339</v>
      </c>
      <c r="F43" s="446"/>
      <c r="G43" s="446"/>
      <c r="H43" s="446"/>
      <c r="I43" s="446"/>
      <c r="J43" s="446"/>
      <c r="K43" s="446"/>
    </row>
    <row r="44" spans="1:11" s="438" customFormat="1" ht="15.75" customHeight="1">
      <c r="A44" s="1058"/>
      <c r="B44" s="460"/>
      <c r="C44" s="461"/>
      <c r="D44" s="460"/>
      <c r="E44" s="446"/>
      <c r="F44" s="446"/>
      <c r="G44" s="446"/>
      <c r="H44" s="446"/>
      <c r="I44" s="446"/>
      <c r="J44" s="446"/>
      <c r="K44" s="446"/>
    </row>
    <row r="45" spans="1:11" s="438" customFormat="1" ht="55.5" customHeight="1">
      <c r="A45" s="459" t="s">
        <v>55</v>
      </c>
      <c r="B45" s="452" t="s">
        <v>376</v>
      </c>
      <c r="C45" s="468" t="s">
        <v>293</v>
      </c>
      <c r="D45" s="460"/>
      <c r="E45" s="446"/>
      <c r="F45" s="446"/>
      <c r="G45" s="446"/>
      <c r="H45" s="446"/>
      <c r="I45" s="446"/>
      <c r="J45" s="446"/>
      <c r="K45" s="446"/>
    </row>
    <row r="46" spans="1:11" s="438" customFormat="1" ht="53.25" customHeight="1">
      <c r="A46" s="459" t="s">
        <v>57</v>
      </c>
      <c r="B46" s="452" t="s">
        <v>376</v>
      </c>
      <c r="C46" s="468" t="s">
        <v>58</v>
      </c>
      <c r="D46" s="467"/>
      <c r="E46" s="446"/>
      <c r="F46" s="446"/>
      <c r="G46" s="446"/>
      <c r="H46" s="446"/>
      <c r="I46" s="446"/>
      <c r="J46" s="446"/>
      <c r="K46" s="446"/>
    </row>
    <row r="47" spans="1:11" s="439" customFormat="1" ht="51.75" customHeight="1">
      <c r="A47" s="459" t="s">
        <v>59</v>
      </c>
      <c r="B47" s="452" t="s">
        <v>376</v>
      </c>
      <c r="C47" s="465" t="s">
        <v>60</v>
      </c>
      <c r="D47" s="467"/>
      <c r="E47" s="469"/>
      <c r="F47" s="469"/>
      <c r="G47" s="469"/>
      <c r="H47" s="469"/>
      <c r="I47" s="469"/>
      <c r="J47" s="469"/>
      <c r="K47" s="469"/>
    </row>
    <row r="48" spans="1:11" s="439" customFormat="1" ht="51.75" customHeight="1">
      <c r="A48" s="459" t="s">
        <v>61</v>
      </c>
      <c r="B48" s="452" t="s">
        <v>376</v>
      </c>
      <c r="C48" s="465" t="s">
        <v>62</v>
      </c>
      <c r="D48" s="467"/>
      <c r="E48" s="469"/>
      <c r="F48" s="469"/>
      <c r="G48" s="469"/>
      <c r="H48" s="469"/>
      <c r="I48" s="469"/>
      <c r="J48" s="469"/>
      <c r="K48" s="469"/>
    </row>
    <row r="49" spans="1:11" s="439" customFormat="1" ht="51.75" customHeight="1">
      <c r="A49" s="459" t="s">
        <v>63</v>
      </c>
      <c r="B49" s="452" t="s">
        <v>376</v>
      </c>
      <c r="C49" s="465" t="s">
        <v>64</v>
      </c>
      <c r="D49" s="467"/>
      <c r="E49" s="469"/>
      <c r="F49" s="469"/>
      <c r="G49" s="469"/>
      <c r="H49" s="469"/>
      <c r="I49" s="469"/>
      <c r="J49" s="469"/>
      <c r="K49" s="469"/>
    </row>
    <row r="50" spans="1:11" s="438" customFormat="1" ht="26.25">
      <c r="A50" s="446"/>
      <c r="B50" s="446"/>
      <c r="C50" s="446"/>
      <c r="D50" s="446"/>
      <c r="E50" s="446"/>
      <c r="F50" s="446"/>
      <c r="G50" s="446"/>
      <c r="H50" s="446"/>
      <c r="I50" s="446"/>
      <c r="J50" s="446"/>
      <c r="K50" s="446"/>
    </row>
    <row r="51" spans="1:11" s="441" customFormat="1" ht="18.75" customHeight="1">
      <c r="A51" s="470" t="s">
        <v>65</v>
      </c>
      <c r="B51" s="471"/>
      <c r="C51" s="472"/>
      <c r="D51" s="473"/>
      <c r="E51" s="474"/>
      <c r="F51" s="475"/>
      <c r="G51" s="476"/>
      <c r="H51" s="477"/>
      <c r="I51" s="510"/>
      <c r="J51" s="477"/>
      <c r="K51" s="477"/>
    </row>
    <row r="52" spans="1:11" s="441" customFormat="1" ht="18.75" customHeight="1">
      <c r="A52" s="478"/>
      <c r="B52" s="471"/>
      <c r="C52" s="472"/>
      <c r="D52" s="473"/>
      <c r="E52" s="474"/>
      <c r="F52" s="475"/>
      <c r="G52" s="476"/>
      <c r="H52" s="477"/>
      <c r="I52" s="510"/>
      <c r="J52" s="477"/>
      <c r="K52" s="477"/>
    </row>
    <row r="53" spans="1:11" s="442" customFormat="1" ht="18" customHeight="1">
      <c r="A53" s="479" t="s">
        <v>0</v>
      </c>
      <c r="B53" s="480"/>
      <c r="C53" s="481"/>
      <c r="D53" s="482"/>
      <c r="E53" s="483"/>
      <c r="F53" s="484"/>
      <c r="G53" s="485"/>
      <c r="H53" s="485"/>
      <c r="J53" s="511"/>
      <c r="K53" s="497"/>
    </row>
    <row r="54" spans="1:11" s="442" customFormat="1" ht="22.5">
      <c r="A54" s="486" t="s">
        <v>66</v>
      </c>
      <c r="B54" s="487"/>
      <c r="C54" s="488"/>
      <c r="D54" s="489"/>
      <c r="E54" s="490"/>
      <c r="F54" s="491"/>
      <c r="G54" s="490"/>
      <c r="H54" s="492"/>
      <c r="I54" s="492"/>
      <c r="J54" s="497"/>
      <c r="K54" s="497"/>
    </row>
    <row r="55" spans="1:11" s="442" customFormat="1" ht="22.5">
      <c r="A55" s="486" t="s">
        <v>67</v>
      </c>
      <c r="B55" s="487"/>
      <c r="C55" s="488"/>
      <c r="D55" s="492"/>
      <c r="E55" s="492"/>
      <c r="F55" s="491"/>
      <c r="G55" s="492"/>
      <c r="H55" s="492"/>
      <c r="I55" s="492"/>
      <c r="J55" s="497"/>
      <c r="K55" s="497"/>
    </row>
    <row r="56" spans="1:11" s="442" customFormat="1" ht="22.5">
      <c r="A56" s="486" t="s">
        <v>68</v>
      </c>
      <c r="B56" s="487"/>
      <c r="C56" s="488"/>
      <c r="D56" s="492"/>
      <c r="E56" s="492"/>
      <c r="F56" s="491"/>
      <c r="G56" s="492"/>
      <c r="H56" s="492"/>
      <c r="I56" s="492"/>
      <c r="J56" s="497"/>
      <c r="K56" s="497"/>
    </row>
    <row r="57" spans="1:11" s="437" customFormat="1" ht="22.5">
      <c r="A57" s="486" t="s">
        <v>69</v>
      </c>
      <c r="B57" s="487"/>
      <c r="C57" s="488"/>
      <c r="D57" s="492"/>
      <c r="E57" s="492"/>
      <c r="F57" s="493"/>
      <c r="G57" s="492"/>
      <c r="H57" s="492"/>
      <c r="I57" s="492"/>
      <c r="J57" s="512"/>
    </row>
    <row r="58" spans="1:11" s="437" customFormat="1" ht="15.75">
      <c r="A58" s="494"/>
      <c r="B58" s="495"/>
      <c r="C58" s="481"/>
      <c r="D58" s="496"/>
      <c r="E58" s="483"/>
      <c r="F58" s="494"/>
      <c r="G58" s="494"/>
      <c r="H58" s="497"/>
      <c r="J58" s="512"/>
    </row>
    <row r="59" spans="1:11" s="437" customFormat="1" ht="16.5">
      <c r="B59" s="498"/>
      <c r="C59" s="499"/>
      <c r="D59" s="499"/>
      <c r="E59" s="499"/>
      <c r="F59" s="500"/>
      <c r="G59" s="500"/>
      <c r="I59" s="501"/>
      <c r="J59" s="509"/>
    </row>
    <row r="60" spans="1:11" s="437" customFormat="1" ht="18">
      <c r="A60" s="501"/>
      <c r="B60" s="502"/>
      <c r="C60" s="503"/>
      <c r="D60" s="503"/>
      <c r="E60" s="504"/>
      <c r="F60" s="500"/>
      <c r="G60" s="505"/>
      <c r="J60" s="513"/>
    </row>
    <row r="61" spans="1:11" ht="18.75">
      <c r="B61" s="506"/>
      <c r="C61" s="507"/>
      <c r="D61" s="506"/>
      <c r="E61" s="508"/>
    </row>
    <row r="63" spans="1:11" ht="18">
      <c r="B63" s="514"/>
      <c r="C63" s="515"/>
      <c r="D63" s="516"/>
      <c r="E63" s="516"/>
    </row>
  </sheetData>
  <customSheetViews>
    <customSheetView guid="{035FD7B7-E407-47C6-82D2-F16A7036DEE3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.15" right="0.15" top="0.27" bottom="0.25" header="0.24" footer="0.19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29:A31"/>
    <mergeCell ref="A33:A36"/>
    <mergeCell ref="A37:A40"/>
    <mergeCell ref="A41:A44"/>
    <mergeCell ref="A3:K3"/>
    <mergeCell ref="F5:H5"/>
    <mergeCell ref="A6:A19"/>
    <mergeCell ref="A20:A26"/>
  </mergeCells>
  <hyperlinks>
    <hyperlink ref="C14" location="'CV2'!A1" display="RIZHAO - QINGDAO - NINGBO" xr:uid="{00000000-0004-0000-0000-000000000000}"/>
    <hyperlink ref="C8" location="KTX1!A1" display="SHEKOU" xr:uid="{00000000-0004-0000-0000-000001000000}"/>
    <hyperlink ref="C13" location="'CV1'!A1" display="SHEKOU-HONG KONG -FUZHOU " xr:uid="{00000000-0004-0000-0000-000002000000}"/>
    <hyperlink ref="C22" location="CHL!A1" display="HONGKONG" xr:uid="{00000000-0004-0000-0000-000003000000}"/>
    <hyperlink ref="C32" location="'Yangon (MIP &amp; MITT)'!A1" display="SINGAPORE" xr:uid="{00000000-0004-0000-0000-000004000000}"/>
    <hyperlink ref="C38" location="'Jakarta (Direct)'!A1" display="JAKARTA DIRECT" xr:uid="{00000000-0004-0000-0000-000005000000}"/>
    <hyperlink ref="C39" location="'INDONESIA via PKL, SGP'!A1" display="SURABAYA - SEMARANG - BELAWAN - PALEMBANG - BATAM VIA PORT KLANG, SINGAPORE " xr:uid="{00000000-0004-0000-0000-000006000000}"/>
    <hyperlink ref="C42" location="'YANGON (AWPT)'!A1" display="YANGON (AWPT)" xr:uid="{00000000-0004-0000-0000-000007000000}"/>
    <hyperlink ref="C43" location="'Yangon (MIP &amp; MITT)'!A1" display="YANGON (MIP &amp; MITT) " xr:uid="{00000000-0004-0000-0000-000008000000}"/>
    <hyperlink ref="C15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4" location="'CV3'!A1" display="HONG KONG" xr:uid="{00000000-0004-0000-0000-00000B000000}"/>
    <hyperlink ref="C34" location="'Port Klang West &amp; Pasir Gudang '!A1" display="PORT KLANG WEST &amp; PASIR GUDANG DIRECT" xr:uid="{00000000-0004-0000-0000-00000C000000}"/>
    <hyperlink ref="C28" location="KTX6!A1" display="OSAKA - KOBE - NAGOYA - TOKYO - YOKOHAMA" xr:uid="{00000000-0004-0000-0000-00000D000000}"/>
    <hyperlink ref="C46" location="'India via  PKG, SGP'!A1" display="PIPAVAV PORT - NHAVA SHEVA - MUNDRA - CHENNAI - VIZAG - KATTUPALLI" xr:uid="{00000000-0004-0000-0000-00000E000000}"/>
    <hyperlink ref="C49" location="'Chittagong via PKG, SGP'!A1" display="CHITTAGONG VIA PORT KLANG, SINGAPORE" xr:uid="{00000000-0004-0000-0000-00000F000000}"/>
    <hyperlink ref="C30" location="CHL!A1" display="INCHON" xr:uid="{00000000-0004-0000-0000-000010000000}"/>
    <hyperlink ref="C31" location="CKI!A1" display="PUSAN- KWANGYANG" xr:uid="{00000000-0004-0000-0000-000011000000}"/>
    <hyperlink ref="C45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2" location="CKI!A1" display="SHANGHAI" xr:uid="{00000000-0004-0000-0000-000015000000}"/>
    <hyperlink ref="C27" location="THX!A1" display="KAOHSIUNG - TAICHUNG - KEELUNG" xr:uid="{00000000-0004-0000-0000-000016000000}"/>
    <hyperlink ref="C47" location="'India via  PKG, SGP'!A1" display="KARACHI" xr:uid="{00000000-0004-0000-0000-000017000000}"/>
    <hyperlink ref="C48" location="'India via  PKG, SGP'!A1" display="COLOMBO" xr:uid="{00000000-0004-0000-0000-000018000000}"/>
    <hyperlink ref="C23" location="THX!A1" display="HONGKONG" xr:uid="{00000000-0004-0000-0000-000019000000}"/>
    <hyperlink ref="C16" location="KTX6!A1" display="SHEKOU" xr:uid="{00000000-0004-0000-0000-00001A000000}"/>
    <hyperlink ref="C25" location="KTX6!A1" display="HONG KONG" xr:uid="{00000000-0004-0000-0000-00001B000000}"/>
    <hyperlink ref="C21" location="KTX1!A1" display="HONGKONG" xr:uid="{00000000-0004-0000-0000-00001C000000}"/>
    <hyperlink ref="C11" location="'CVX1-QVS'!A1" display="QINZHOU " xr:uid="{00000000-0004-0000-0000-00001D000000}"/>
    <hyperlink ref="C35" location="'MALAYSIA via PKG, SGP'!A1" display="PENANG - KUCHING - BINTULU - KOTA KINABALU VIA  SINGAPORE/ PORT KELANG" xr:uid="{00000000-0004-0000-0000-00001E000000}"/>
    <hyperlink ref="C20" location="'CV1'!A1" display="HONG KONG" xr:uid="{00000000-0004-0000-0000-00001F000000}"/>
    <hyperlink ref="C29" location="'CV1'!A1" display="INCHON" xr:uid="{00000000-0004-0000-0000-000020000000}"/>
    <hyperlink ref="C17" location="'CV5'!A1" display="NEW CV5 SERVICE (SHANGHAI, XIAMEN)" xr:uid="{00000000-0004-0000-0000-000021000000}"/>
  </hyperlinks>
  <printOptions horizontalCentered="1"/>
  <pageMargins left="0.15" right="0.15" top="0.27" bottom="0.25" header="0.24" footer="0.19"/>
  <pageSetup paperSize="9" scale="79" orientation="landscape" horizontalDpi="204" verticalDpi="196"/>
  <headerFooter alignWithMargins="0">
    <oddHeader>&amp;L
&amp;R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showGridLines="0" zoomScale="85" zoomScaleNormal="85" workbookViewId="0">
      <selection activeCell="C12" sqref="C12"/>
    </sheetView>
  </sheetViews>
  <sheetFormatPr defaultColWidth="8.875" defaultRowHeight="14.25"/>
  <cols>
    <col min="1" max="1" width="21.25" style="317" customWidth="1"/>
    <col min="2" max="2" width="12" style="317" customWidth="1"/>
    <col min="3" max="3" width="14.5" style="318" customWidth="1"/>
    <col min="4" max="4" width="14.5" style="317" customWidth="1"/>
    <col min="5" max="5" width="19.75" style="317" customWidth="1"/>
    <col min="6" max="6" width="18.5" style="317" customWidth="1"/>
    <col min="7" max="7" width="28.625" style="317" customWidth="1"/>
    <col min="8" max="8" width="15.5" style="317" customWidth="1"/>
    <col min="9" max="9" width="10.5" style="317" customWidth="1"/>
    <col min="10" max="16384" width="8.875" style="317"/>
  </cols>
  <sheetData>
    <row r="1" spans="1:13" ht="24.95" customHeight="1">
      <c r="A1" s="795" t="s">
        <v>132</v>
      </c>
      <c r="B1" s="754"/>
      <c r="C1" s="754"/>
      <c r="D1" s="754"/>
      <c r="E1" s="754"/>
      <c r="F1" s="754"/>
      <c r="G1" s="754"/>
      <c r="H1" s="796"/>
      <c r="I1" s="797"/>
      <c r="J1" s="797"/>
      <c r="K1" s="797"/>
    </row>
    <row r="2" spans="1:13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  <c r="K2" s="797"/>
    </row>
    <row r="3" spans="1:13" ht="15" customHeight="1">
      <c r="A3" s="795"/>
      <c r="B3" s="795"/>
      <c r="C3" s="795"/>
      <c r="D3" s="795"/>
      <c r="E3" s="795"/>
      <c r="F3" s="795"/>
      <c r="G3" s="795"/>
      <c r="H3" s="797"/>
      <c r="I3" s="797"/>
      <c r="J3" s="797"/>
      <c r="K3" s="797"/>
    </row>
    <row r="4" spans="1:13" s="316" customFormat="1" ht="20.100000000000001" customHeight="1">
      <c r="A4" s="817"/>
      <c r="B4" s="807" t="s">
        <v>133</v>
      </c>
      <c r="C4" s="756"/>
      <c r="D4" s="756"/>
      <c r="E4" s="756"/>
      <c r="F4" s="756"/>
      <c r="G4" s="756"/>
    </row>
    <row r="5" spans="1:13" ht="20.100000000000001" customHeight="1">
      <c r="A5" s="13" t="s">
        <v>70</v>
      </c>
      <c r="B5" s="247"/>
      <c r="D5" s="818"/>
      <c r="E5" s="818"/>
      <c r="F5" s="819" t="s">
        <v>87</v>
      </c>
      <c r="G5" s="414" t="e">
        <f>#REF!</f>
        <v>#REF!</v>
      </c>
    </row>
    <row r="6" spans="1:13" ht="15" customHeight="1">
      <c r="G6" s="820"/>
    </row>
    <row r="7" spans="1:13" s="358" customFormat="1" ht="40.5" customHeight="1">
      <c r="A7" s="758" t="s">
        <v>74</v>
      </c>
      <c r="B7" s="765" t="s">
        <v>115</v>
      </c>
      <c r="C7" s="767" t="s">
        <v>116</v>
      </c>
      <c r="D7" s="761" t="s">
        <v>73</v>
      </c>
      <c r="E7" s="762"/>
      <c r="F7" s="763"/>
    </row>
    <row r="8" spans="1:13" s="358" customFormat="1" ht="39.75" customHeight="1">
      <c r="A8" s="764"/>
      <c r="B8" s="766"/>
      <c r="C8" s="758"/>
      <c r="D8" s="821" t="s">
        <v>134</v>
      </c>
      <c r="E8" s="821" t="s">
        <v>135</v>
      </c>
      <c r="F8" s="821" t="s">
        <v>136</v>
      </c>
    </row>
    <row r="9" spans="1:13" s="358" customFormat="1" ht="19.5" customHeight="1">
      <c r="A9" s="764"/>
      <c r="B9" s="766"/>
      <c r="C9" s="822" t="s">
        <v>10</v>
      </c>
      <c r="D9" s="822" t="s">
        <v>95</v>
      </c>
      <c r="E9" s="822" t="s">
        <v>96</v>
      </c>
      <c r="F9" s="822" t="s">
        <v>97</v>
      </c>
    </row>
    <row r="10" spans="1:13" s="738" customFormat="1" ht="19.5" customHeight="1">
      <c r="A10" s="1001" t="s">
        <v>330</v>
      </c>
      <c r="B10" s="734" t="s">
        <v>397</v>
      </c>
      <c r="C10" s="741">
        <v>44377</v>
      </c>
      <c r="D10" s="741">
        <v>44383</v>
      </c>
      <c r="E10" s="741">
        <v>44385</v>
      </c>
      <c r="F10" s="741">
        <v>44386</v>
      </c>
      <c r="G10" s="358"/>
      <c r="H10" s="358"/>
      <c r="I10" s="358"/>
      <c r="J10" s="358"/>
      <c r="K10" s="358"/>
      <c r="L10" s="358"/>
      <c r="M10" s="358"/>
    </row>
    <row r="11" spans="1:13" s="738" customFormat="1" ht="19.5" customHeight="1">
      <c r="A11" s="1007" t="s">
        <v>396</v>
      </c>
      <c r="B11" s="1002" t="s">
        <v>466</v>
      </c>
      <c r="C11" s="741">
        <f>C10+7</f>
        <v>44384</v>
      </c>
      <c r="D11" s="741">
        <f t="shared" ref="D11" si="0">C11+6</f>
        <v>44390</v>
      </c>
      <c r="E11" s="741">
        <f t="shared" ref="E11" si="1">C11+8</f>
        <v>44392</v>
      </c>
      <c r="F11" s="741">
        <f t="shared" ref="F11" si="2">C11+9</f>
        <v>44393</v>
      </c>
      <c r="G11" s="358"/>
      <c r="H11" s="358"/>
      <c r="I11" s="358"/>
      <c r="J11" s="358"/>
      <c r="K11" s="358"/>
      <c r="L11" s="358"/>
      <c r="M11" s="358"/>
    </row>
    <row r="12" spans="1:13" s="738" customFormat="1" ht="19.5" customHeight="1">
      <c r="A12" s="1007" t="s">
        <v>398</v>
      </c>
      <c r="B12" s="1003" t="s">
        <v>397</v>
      </c>
      <c r="C12" s="856">
        <f t="shared" ref="C12:C15" si="3">C11+7</f>
        <v>44391</v>
      </c>
      <c r="D12" s="1247" t="s">
        <v>617</v>
      </c>
      <c r="E12" s="1248"/>
      <c r="F12" s="1249"/>
      <c r="G12" s="358"/>
      <c r="H12" s="358"/>
      <c r="I12" s="358"/>
      <c r="J12" s="358"/>
      <c r="K12" s="358"/>
      <c r="L12" s="358"/>
      <c r="M12" s="358"/>
    </row>
    <row r="13" spans="1:13" s="738" customFormat="1" ht="19.5" customHeight="1">
      <c r="A13" s="1007" t="s">
        <v>398</v>
      </c>
      <c r="B13" s="1003" t="s">
        <v>397</v>
      </c>
      <c r="C13" s="856">
        <f>C12+7</f>
        <v>44398</v>
      </c>
      <c r="D13" s="741">
        <f t="shared" ref="D12:D13" si="4">C13+6</f>
        <v>44404</v>
      </c>
      <c r="E13" s="741">
        <f t="shared" ref="E12:E13" si="5">C13+8</f>
        <v>44406</v>
      </c>
      <c r="F13" s="741">
        <f t="shared" ref="F12:F14" si="6">C13+9</f>
        <v>44407</v>
      </c>
      <c r="G13" s="358"/>
      <c r="H13" s="358"/>
      <c r="I13" s="358"/>
      <c r="J13" s="358"/>
      <c r="K13" s="358"/>
      <c r="L13" s="358"/>
      <c r="M13" s="358"/>
    </row>
    <row r="14" spans="1:13" s="738" customFormat="1" ht="19.5" customHeight="1">
      <c r="A14" s="1007" t="s">
        <v>578</v>
      </c>
      <c r="B14" s="857" t="s">
        <v>466</v>
      </c>
      <c r="C14" s="856">
        <f t="shared" si="3"/>
        <v>44405</v>
      </c>
      <c r="D14" s="856">
        <f t="shared" ref="D14:D15" si="7">C14+6</f>
        <v>44411</v>
      </c>
      <c r="E14" s="856">
        <f t="shared" ref="E14:E15" si="8">C14+8</f>
        <v>44413</v>
      </c>
      <c r="F14" s="856">
        <f t="shared" si="6"/>
        <v>44414</v>
      </c>
      <c r="G14" s="358"/>
      <c r="H14" s="358"/>
      <c r="I14" s="358"/>
      <c r="J14" s="358"/>
      <c r="K14" s="358"/>
      <c r="L14" s="358"/>
      <c r="M14" s="358"/>
    </row>
    <row r="15" spans="1:13" s="738" customFormat="1" ht="19.5" customHeight="1">
      <c r="A15" s="1007" t="s">
        <v>505</v>
      </c>
      <c r="B15" s="857"/>
      <c r="C15" s="856">
        <f t="shared" si="3"/>
        <v>44412</v>
      </c>
      <c r="D15" s="1247" t="s">
        <v>617</v>
      </c>
      <c r="E15" s="1248"/>
      <c r="F15" s="1249"/>
      <c r="G15" s="358"/>
      <c r="H15" s="358"/>
      <c r="I15" s="358"/>
      <c r="J15" s="358"/>
      <c r="K15" s="358"/>
      <c r="L15" s="358"/>
      <c r="M15" s="358"/>
    </row>
    <row r="16" spans="1:13" s="738" customFormat="1" ht="19.5" customHeight="1">
      <c r="A16" s="374" t="s">
        <v>137</v>
      </c>
      <c r="B16" s="814"/>
      <c r="C16" s="814"/>
      <c r="D16" s="589" t="s">
        <v>84</v>
      </c>
      <c r="E16" s="814"/>
      <c r="F16" s="814"/>
      <c r="G16" s="358"/>
      <c r="H16" s="358"/>
      <c r="I16" s="358"/>
      <c r="J16" s="358"/>
      <c r="K16" s="358"/>
      <c r="L16" s="358"/>
      <c r="M16" s="358"/>
    </row>
    <row r="17" spans="1:20" s="172" customFormat="1" ht="15" customHeight="1">
      <c r="A17" s="815" t="s">
        <v>83</v>
      </c>
      <c r="B17" s="416"/>
      <c r="C17" s="417"/>
      <c r="E17" s="597"/>
      <c r="F17" s="597"/>
      <c r="G17" s="317"/>
    </row>
    <row r="18" spans="1:20" ht="15" customHeight="1">
      <c r="A18" s="736" t="s">
        <v>268</v>
      </c>
      <c r="B18" s="522" t="s">
        <v>272</v>
      </c>
      <c r="C18" s="207"/>
      <c r="D18" s="393"/>
      <c r="E18" s="803"/>
      <c r="F18" s="803"/>
      <c r="G18" s="803"/>
      <c r="H18" s="172"/>
    </row>
    <row r="19" spans="1:20" ht="15" customHeight="1">
      <c r="A19" s="823"/>
      <c r="B19" s="203"/>
      <c r="C19" s="207"/>
      <c r="D19" s="393"/>
      <c r="E19" s="803"/>
      <c r="F19" s="803"/>
      <c r="G19" s="824"/>
      <c r="H19" s="172"/>
    </row>
    <row r="20" spans="1:20" s="172" customFormat="1" ht="15" customHeight="1">
      <c r="A20" s="611" t="s">
        <v>65</v>
      </c>
      <c r="B20" s="800"/>
      <c r="C20" s="801"/>
      <c r="D20" s="803"/>
      <c r="E20" s="803"/>
      <c r="F20" s="803"/>
      <c r="G20" s="803"/>
    </row>
    <row r="21" spans="1:20" s="172" customFormat="1" ht="15" customHeight="1">
      <c r="A21" s="650" t="s">
        <v>0</v>
      </c>
      <c r="B21" s="355"/>
      <c r="C21" s="803"/>
      <c r="D21" s="803"/>
      <c r="E21" s="393"/>
      <c r="F21" s="393"/>
      <c r="G21" s="393"/>
    </row>
    <row r="22" spans="1:20" s="172" customFormat="1" ht="15" customHeight="1">
      <c r="A22" s="649" t="s">
        <v>66</v>
      </c>
      <c r="B22" s="161"/>
      <c r="C22" s="803"/>
      <c r="D22" s="803"/>
      <c r="T22" s="418"/>
    </row>
    <row r="23" spans="1:20" s="172" customFormat="1" ht="15" customHeight="1">
      <c r="A23" s="649" t="s">
        <v>67</v>
      </c>
      <c r="B23" s="161"/>
      <c r="C23" s="803"/>
      <c r="D23" s="393"/>
    </row>
    <row r="24" spans="1:20" s="172" customFormat="1" ht="15" customHeight="1">
      <c r="A24" s="649" t="s">
        <v>68</v>
      </c>
    </row>
    <row r="25" spans="1:20" ht="15.75">
      <c r="A25" s="649" t="s">
        <v>85</v>
      </c>
      <c r="B25" s="172"/>
      <c r="C25" s="172"/>
      <c r="D25" s="172"/>
      <c r="E25" s="172"/>
      <c r="F25" s="172"/>
      <c r="G25" s="172"/>
      <c r="H25" s="172"/>
    </row>
    <row r="44" spans="4:4">
      <c r="D44" s="317" t="s">
        <v>138</v>
      </c>
    </row>
  </sheetData>
  <customSheetViews>
    <customSheetView guid="{035FD7B7-E407-47C6-82D2-F16A7036DEE3}" scale="85" showGridLines="0" fitToPage="1">
      <selection activeCell="C14" sqref="C14"/>
      <pageMargins left="0" right="0.7" top="0" bottom="0.75" header="0.3" footer="0.3"/>
      <pageSetup scale="45" orientation="landscape"/>
    </customSheetView>
    <customSheetView guid="{D73C7D54-4891-4237-9750-225D2462AB34}" scale="85" showGridLines="0" fitToPage="1">
      <selection activeCell="G14" sqref="G14"/>
      <pageMargins left="0" right="0.7" top="0" bottom="0.75" header="0.3" footer="0.3"/>
      <pageSetup scale="45" orientation="landscape"/>
    </customSheetView>
    <customSheetView guid="{77C6715E-78A8-45AF-BBE5-55C648F3FD39}" scale="85" showGridLines="0" fitToPage="1">
      <selection activeCell="E25" sqref="E25"/>
      <pageMargins left="0" right="0.7" top="0" bottom="0.75" header="0.3" footer="0.3"/>
      <pageSetup scale="47" orientation="landscape" r:id="rId1"/>
    </customSheetView>
    <customSheetView guid="{C6EA2456-9077-41F6-8AD1-2B98609E6968}" scale="85" showGridLines="0" fitToPage="1">
      <selection activeCell="B15" sqref="B15"/>
      <pageMargins left="0" right="0.7" top="0" bottom="0.75" header="0.3" footer="0.3"/>
      <pageSetup scale="45" orientation="landscape"/>
    </customSheetView>
    <customSheetView guid="{36EED012-CDEF-4DC1-8A77-CC61E5DDA9AF}" scale="85" showGridLines="0" fitToPage="1">
      <selection activeCell="F18" sqref="F18"/>
      <pageMargins left="0" right="0.7" top="0" bottom="0.75" header="0.3" footer="0.3"/>
      <pageSetup scale="45" orientation="landscape"/>
    </customSheetView>
    <customSheetView guid="{6D779134-8889-443F-9ACA-8D735092180D}" scale="85" showGridLines="0" fitToPage="1">
      <selection activeCell="G25" sqref="G25"/>
      <pageMargins left="0" right="0.7" top="0" bottom="0.75" header="0.3" footer="0.3"/>
      <pageSetup scale="45" orientation="landscape" r:id="rId2"/>
    </customSheetView>
    <customSheetView guid="{DB8C7FDF-A076-429E-9C69-19F5346810D2}" scale="85" showGridLines="0" fitToPage="1">
      <selection activeCell="A15" sqref="A15"/>
      <pageMargins left="0" right="0.7" top="0" bottom="0.75" header="0.3" footer="0.3"/>
      <pageSetup scale="57" orientation="landscape"/>
    </customSheetView>
    <customSheetView guid="{4BAB3EE4-9C54-4B90-B433-C200B8083694}" scale="85" showGridLines="0" fitToPage="1">
      <selection activeCell="E20" sqref="E20"/>
      <pageMargins left="0" right="0.7" top="0" bottom="0.75" header="0.3" footer="0.3"/>
      <pageSetup scale="45" orientation="landscape"/>
    </customSheetView>
    <customSheetView guid="{A0571078-F8D9-4419-99DA-CC05A0A8884F}" scale="85" showPageBreaks="1" fitToPage="1" printArea="1">
      <selection activeCell="H9" sqref="H9"/>
      <pageMargins left="0" right="0.7" top="0" bottom="0.75" header="0.3" footer="0.3"/>
      <pageSetup scale="70" orientation="landscape"/>
    </customSheetView>
    <customSheetView guid="{23D6460C-E645-4432-B260-E5EED77E92F3}" scale="85" fitToPage="1">
      <selection activeCell="G9" sqref="G9"/>
      <pageMargins left="0" right="0.7" top="0" bottom="0.75" header="0.3" footer="0.3"/>
      <pageSetup scale="69" orientation="landscape"/>
    </customSheetView>
    <customSheetView guid="{CEA7FD87-719A-426A-B06E-9D4E99783EED}" scale="85" showPageBreaks="1" fitToPage="1">
      <selection activeCell="H1" sqref="H1"/>
      <pageMargins left="0" right="0.7" top="0" bottom="0.75" header="0.3" footer="0.3"/>
      <pageSetup scale="51" orientation="landscape"/>
    </customSheetView>
    <customSheetView guid="{88931C49-9137-4FED-AEBA-55DC84EE773E}" scale="85" showGridLines="0" fitToPage="1">
      <selection activeCell="T21" sqref="T21"/>
      <pageMargins left="0" right="0.7" top="0" bottom="0.75" header="0.3" footer="0.3"/>
      <pageSetup scale="57" orientation="landscape"/>
    </customSheetView>
    <customSheetView guid="{D7835D66-B13D-4A90-85BF-DC3ACE120431}" scale="85" showGridLines="0" fitToPage="1">
      <selection activeCell="F27" sqref="F27"/>
      <pageMargins left="0" right="0.7" top="0" bottom="0.75" header="0.3" footer="0.3"/>
      <pageSetup scale="57" orientation="landscape"/>
    </customSheetView>
    <customSheetView guid="{93A7AE30-CF2C-4CF1-930B-9425B5F5817D}" scale="85" showGridLines="0" fitToPage="1">
      <selection activeCell="A11" sqref="A11"/>
      <pageMargins left="0" right="0.7" top="0" bottom="0.75" header="0.3" footer="0.3"/>
      <pageSetup scale="45" orientation="landscape"/>
    </customSheetView>
    <customSheetView guid="{C00304E5-BAC8-4C34-B3D2-AD7EACE0CB92}" scale="85" showGridLines="0" fitToPage="1">
      <selection activeCell="P13" sqref="P13"/>
      <pageMargins left="0" right="0.7" top="0" bottom="0.75" header="0.3" footer="0.3"/>
      <pageSetup scale="57" orientation="landscape"/>
    </customSheetView>
    <customSheetView guid="{B9C309E4-7299-4CD5-AAAB-CF9542D1540F}" scale="85" showGridLines="0" fitToPage="1">
      <selection activeCell="A16" sqref="A16"/>
      <pageMargins left="0" right="0.7" top="0" bottom="0.75" header="0.3" footer="0.3"/>
      <pageSetup scale="45" orientation="landscape"/>
    </customSheetView>
    <customSheetView guid="{3E9A2BAE-164D-47A0-8104-C7D4E0A4EAE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3DA74F3E-F145-470D-BDA0-4288A858AFD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8E2DF192-20FD-40DB-8385-493ED9B1C2BF}" scale="85" showGridLines="0" fitToPage="1">
      <selection activeCell="A10" sqref="A10"/>
      <pageMargins left="0" right="0.7" top="0" bottom="0.75" header="0.3" footer="0.3"/>
      <pageSetup scale="45" orientation="landscape"/>
    </customSheetView>
  </customSheetViews>
  <mergeCells count="2">
    <mergeCell ref="D12:F12"/>
    <mergeCell ref="D15:F15"/>
  </mergeCells>
  <hyperlinks>
    <hyperlink ref="A5" location="MENU!A1" display="BACK TO MENU" xr:uid="{00000000-0004-0000-0900-000000000000}"/>
  </hyperlinks>
  <pageMargins left="0" right="0.7" top="0" bottom="0.75" header="0.3" footer="0.3"/>
  <pageSetup scale="45" orientation="landscape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="85" zoomScaleNormal="85" workbookViewId="0">
      <selection activeCell="E18" sqref="E18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5" width="15.75" style="317" customWidth="1"/>
    <col min="6" max="6" width="14.5" style="317" customWidth="1"/>
    <col min="7" max="7" width="14.5" style="318" customWidth="1"/>
    <col min="8" max="8" width="12.875" style="318" customWidth="1"/>
    <col min="9" max="9" width="14" style="317" customWidth="1"/>
    <col min="10" max="10" width="12.875" style="317" customWidth="1"/>
    <col min="11" max="12" width="13.5" style="317" customWidth="1"/>
    <col min="13" max="16384" width="8.875" style="317"/>
  </cols>
  <sheetData>
    <row r="1" spans="1:12" ht="24.95" customHeight="1">
      <c r="A1" s="827" t="s">
        <v>86</v>
      </c>
      <c r="B1" s="827"/>
      <c r="C1" s="827"/>
      <c r="D1" s="827"/>
      <c r="E1" s="827"/>
      <c r="F1" s="827"/>
      <c r="G1" s="827"/>
      <c r="H1" s="827"/>
      <c r="I1" s="796"/>
      <c r="J1" s="796"/>
    </row>
    <row r="2" spans="1:12" ht="37.5">
      <c r="A2" s="827"/>
      <c r="B2" s="827"/>
      <c r="C2" s="827"/>
      <c r="D2" s="827"/>
      <c r="E2" s="827"/>
      <c r="F2" s="827"/>
      <c r="G2" s="827"/>
      <c r="H2" s="827"/>
      <c r="I2" s="796"/>
      <c r="J2" s="796"/>
      <c r="K2" s="797"/>
    </row>
    <row r="3" spans="1:12" s="316" customFormat="1" ht="20.100000000000001" customHeight="1">
      <c r="A3" s="1071" t="s">
        <v>151</v>
      </c>
      <c r="B3" s="1071"/>
      <c r="C3" s="1071"/>
      <c r="D3" s="1071"/>
      <c r="E3" s="1071"/>
      <c r="F3" s="750"/>
      <c r="G3" s="750"/>
      <c r="H3" s="750"/>
      <c r="I3" s="750"/>
      <c r="J3" s="750"/>
      <c r="K3" s="750"/>
      <c r="L3" s="750"/>
    </row>
    <row r="4" spans="1:12" ht="15" customHeight="1">
      <c r="H4" s="317"/>
    </row>
    <row r="5" spans="1:12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E5" s="377"/>
      <c r="H5" s="328"/>
    </row>
    <row r="6" spans="1:12" ht="15" customHeight="1"/>
    <row r="7" spans="1:12" s="358" customFormat="1" ht="19.5" customHeight="1">
      <c r="A7" s="758" t="s">
        <v>74</v>
      </c>
      <c r="B7" s="765" t="s">
        <v>88</v>
      </c>
      <c r="C7" s="765" t="s">
        <v>1</v>
      </c>
      <c r="D7" s="395" t="s">
        <v>8</v>
      </c>
      <c r="E7" s="395" t="s">
        <v>34</v>
      </c>
    </row>
    <row r="8" spans="1:12" s="358" customFormat="1" ht="19.5" customHeight="1">
      <c r="A8" s="764"/>
      <c r="B8" s="766"/>
      <c r="C8" s="775" t="s">
        <v>90</v>
      </c>
      <c r="D8" s="385"/>
      <c r="E8" s="385" t="s">
        <v>120</v>
      </c>
    </row>
    <row r="9" spans="1:12" s="358" customFormat="1" ht="19.5" customHeight="1">
      <c r="A9" s="768"/>
      <c r="B9" s="770" t="s">
        <v>89</v>
      </c>
      <c r="C9" s="770" t="s">
        <v>7</v>
      </c>
      <c r="D9" s="767" t="s">
        <v>93</v>
      </c>
      <c r="E9" s="767" t="s">
        <v>93</v>
      </c>
    </row>
    <row r="10" spans="1:12" s="358" customFormat="1" ht="19.5" customHeight="1">
      <c r="A10" s="719" t="s">
        <v>307</v>
      </c>
      <c r="B10" s="811" t="s">
        <v>362</v>
      </c>
      <c r="C10" s="426">
        <v>44376</v>
      </c>
      <c r="D10" s="426">
        <f>C10+3</f>
        <v>44379</v>
      </c>
      <c r="E10" s="1051" t="s">
        <v>302</v>
      </c>
      <c r="F10" s="722"/>
    </row>
    <row r="11" spans="1:12" s="358" customFormat="1" ht="19.5" customHeight="1">
      <c r="A11" s="1008" t="s">
        <v>467</v>
      </c>
      <c r="B11" s="811" t="s">
        <v>468</v>
      </c>
      <c r="C11" s="426">
        <f>C10+7</f>
        <v>44383</v>
      </c>
      <c r="D11" s="426">
        <f>C11+3</f>
        <v>44386</v>
      </c>
      <c r="E11" s="1051" t="s">
        <v>302</v>
      </c>
    </row>
    <row r="12" spans="1:12" s="358" customFormat="1" ht="19.5" customHeight="1">
      <c r="A12" s="1008" t="s">
        <v>469</v>
      </c>
      <c r="B12" s="811" t="s">
        <v>453</v>
      </c>
      <c r="C12" s="426">
        <f>C11+7</f>
        <v>44390</v>
      </c>
      <c r="D12" s="1051" t="s">
        <v>302</v>
      </c>
      <c r="E12" s="426">
        <f>C12+3</f>
        <v>44393</v>
      </c>
      <c r="F12" s="721"/>
    </row>
    <row r="13" spans="1:12" s="358" customFormat="1" ht="19.5" customHeight="1">
      <c r="A13" s="1050" t="s">
        <v>505</v>
      </c>
      <c r="B13" s="1009"/>
      <c r="C13" s="426">
        <f t="shared" ref="C13:C15" si="0">C12+7</f>
        <v>44397</v>
      </c>
      <c r="D13" s="1051" t="s">
        <v>302</v>
      </c>
      <c r="E13" s="1051" t="s">
        <v>302</v>
      </c>
      <c r="F13" s="721"/>
    </row>
    <row r="14" spans="1:12" s="358" customFormat="1" ht="19.5" customHeight="1">
      <c r="A14" s="1008" t="s">
        <v>307</v>
      </c>
      <c r="B14" s="1009" t="s">
        <v>369</v>
      </c>
      <c r="C14" s="426">
        <f t="shared" si="0"/>
        <v>44404</v>
      </c>
      <c r="D14" s="426">
        <f t="shared" ref="D14:D15" si="1">C14+3</f>
        <v>44407</v>
      </c>
      <c r="E14" s="426">
        <f t="shared" ref="E14:E15" si="2">C14+3</f>
        <v>44407</v>
      </c>
    </row>
    <row r="15" spans="1:12" s="358" customFormat="1" ht="19.5" customHeight="1">
      <c r="A15" s="1008" t="s">
        <v>467</v>
      </c>
      <c r="B15" s="811" t="s">
        <v>618</v>
      </c>
      <c r="C15" s="426">
        <f t="shared" si="0"/>
        <v>44411</v>
      </c>
      <c r="D15" s="426">
        <f t="shared" si="1"/>
        <v>44414</v>
      </c>
      <c r="E15" s="426">
        <f t="shared" si="2"/>
        <v>44414</v>
      </c>
    </row>
    <row r="16" spans="1:12" s="172" customFormat="1" ht="20.100000000000001" customHeight="1">
      <c r="A16" s="374" t="s">
        <v>152</v>
      </c>
      <c r="D16" s="339"/>
      <c r="E16" s="828" t="s">
        <v>84</v>
      </c>
      <c r="F16" s="339"/>
      <c r="G16" s="339"/>
      <c r="H16" s="204"/>
    </row>
    <row r="17" spans="1:8" s="172" customFormat="1" ht="15" customHeight="1">
      <c r="A17" s="574" t="s">
        <v>83</v>
      </c>
      <c r="C17" s="204"/>
      <c r="G17" s="204"/>
      <c r="H17" s="204"/>
    </row>
    <row r="18" spans="1:8" s="172" customFormat="1" ht="45.75" customHeight="1">
      <c r="A18" s="1017" t="s">
        <v>322</v>
      </c>
      <c r="B18" s="736" t="s">
        <v>323</v>
      </c>
      <c r="C18" s="204"/>
      <c r="G18" s="204"/>
      <c r="H18" s="204"/>
    </row>
    <row r="19" spans="1:8" s="172" customFormat="1" ht="15" customHeight="1">
      <c r="A19" s="736"/>
      <c r="C19" s="204"/>
      <c r="G19" s="204"/>
      <c r="H19" s="204"/>
    </row>
    <row r="20" spans="1:8" s="172" customFormat="1" ht="15" customHeight="1">
      <c r="A20" s="611" t="s">
        <v>65</v>
      </c>
      <c r="B20" s="800"/>
      <c r="C20" s="801"/>
      <c r="D20" s="802"/>
      <c r="E20" s="802"/>
      <c r="F20" s="803"/>
      <c r="H20" s="204"/>
    </row>
    <row r="21" spans="1:8" s="172" customFormat="1" ht="15" customHeight="1">
      <c r="A21" s="650" t="s">
        <v>0</v>
      </c>
      <c r="B21" s="355"/>
      <c r="C21" s="803"/>
      <c r="D21" s="393"/>
      <c r="E21" s="393"/>
      <c r="F21" s="803"/>
      <c r="H21" s="204"/>
    </row>
    <row r="22" spans="1:8" s="172" customFormat="1" ht="15" customHeight="1">
      <c r="A22" s="649" t="s">
        <v>66</v>
      </c>
      <c r="B22" s="161"/>
      <c r="C22" s="803"/>
      <c r="D22" s="393"/>
      <c r="E22" s="393"/>
      <c r="F22" s="803"/>
      <c r="G22" s="204"/>
      <c r="H22" s="204"/>
    </row>
    <row r="23" spans="1:8" s="172" customFormat="1" ht="15" customHeight="1">
      <c r="A23" s="649" t="s">
        <v>67</v>
      </c>
      <c r="B23" s="161"/>
      <c r="C23" s="803"/>
      <c r="D23" s="393"/>
      <c r="E23" s="393"/>
      <c r="F23" s="393"/>
      <c r="G23" s="204"/>
      <c r="H23" s="204"/>
    </row>
    <row r="24" spans="1:8" s="172" customFormat="1" ht="15" customHeight="1">
      <c r="A24" s="649" t="s">
        <v>68</v>
      </c>
      <c r="C24" s="204"/>
      <c r="G24" s="204"/>
      <c r="H24" s="204"/>
    </row>
    <row r="25" spans="1:8" s="172" customFormat="1" ht="15" customHeight="1">
      <c r="A25" s="649" t="s">
        <v>85</v>
      </c>
      <c r="C25" s="204"/>
      <c r="G25" s="204"/>
      <c r="H25" s="204"/>
    </row>
  </sheetData>
  <customSheetViews>
    <customSheetView guid="{035FD7B7-E407-47C6-82D2-F16A7036DEE3}" scale="85">
      <selection activeCell="F12" sqref="F12"/>
      <pageMargins left="0.7" right="0.7" top="0.75" bottom="0.75" header="0.3" footer="0.3"/>
      <pageSetup orientation="portrait"/>
    </customSheetView>
    <customSheetView guid="{D73C7D54-4891-4237-9750-225D2462AB34}" scale="85">
      <selection activeCell="H7" sqref="H7"/>
      <pageMargins left="0.7" right="0.7" top="0.75" bottom="0.75" header="0.3" footer="0.3"/>
      <pageSetup orientation="portrait"/>
    </customSheetView>
    <customSheetView guid="{77C6715E-78A8-45AF-BBE5-55C648F3FD39}" scale="85">
      <selection activeCell="H30" sqref="H30"/>
      <pageMargins left="0.7" right="0.7" top="0.75" bottom="0.75" header="0.3" footer="0.3"/>
      <pageSetup orientation="portrait" r:id="rId1"/>
    </customSheetView>
    <customSheetView guid="{C6EA2456-9077-41F6-8AD1-2B98609E6968}" scale="85">
      <selection activeCell="D16" sqref="D16"/>
      <pageMargins left="0.7" right="0.7" top="0.75" bottom="0.75" header="0.3" footer="0.3"/>
      <pageSetup orientation="portrait" r:id="rId2"/>
    </customSheetView>
    <customSheetView guid="{36EED012-CDEF-4DC1-8A77-CC61E5DDA9AF}" scale="85">
      <selection activeCell="A3" sqref="A3"/>
      <pageMargins left="0.7" right="0.7" top="0.75" bottom="0.75" header="0.3" footer="0.3"/>
      <pageSetup orientation="portrait"/>
    </customSheetView>
    <customSheetView guid="{6D779134-8889-443F-9ACA-8D735092180D}" scale="85">
      <selection activeCell="E24" sqref="E24"/>
      <pageMargins left="0.7" right="0.7" top="0.75" bottom="0.75" header="0.3" footer="0.3"/>
      <pageSetup orientation="portrait"/>
    </customSheetView>
    <customSheetView guid="{DB8C7FDF-A076-429E-9C69-19F5346810D2}" scale="85">
      <selection activeCell="M23" sqref="M23"/>
      <pageMargins left="0.7" right="0.7" top="0.75" bottom="0.75" header="0.3" footer="0.3"/>
      <pageSetup orientation="portrait"/>
    </customSheetView>
    <customSheetView guid="{4BAB3EE4-9C54-4B90-B433-C200B8083694}" scale="85">
      <selection activeCell="I8" sqref="I8"/>
      <pageMargins left="0.7" right="0.7" top="0.75" bottom="0.75" header="0.3" footer="0.3"/>
      <pageSetup orientation="portrait"/>
    </customSheetView>
    <customSheetView guid="{A0571078-F8D9-4419-99DA-CC05A0A8884F}" scale="85">
      <selection activeCell="C14" sqref="C14:L14"/>
      <pageMargins left="0.7" right="0.7" top="0.75" bottom="0.75" header="0.3" footer="0.3"/>
      <pageSetup orientation="portrait"/>
    </customSheetView>
    <customSheetView guid="{23D6460C-E645-4432-B260-E5EED77E92F3}" scale="85">
      <selection activeCell="A11" sqref="A11"/>
      <pageMargins left="0.7" right="0.7" top="0.75" bottom="0.75" header="0.3" footer="0.3"/>
      <pageSetup orientation="portrait"/>
    </customSheetView>
    <customSheetView guid="{CEA7FD87-719A-426A-B06E-9D4E99783EED}" scale="85">
      <selection activeCell="C20" sqref="C20"/>
      <pageMargins left="0.7" right="0.7" top="0.75" bottom="0.75" header="0.3" footer="0.3"/>
      <pageSetup orientation="portrait"/>
    </customSheetView>
    <customSheetView guid="{88931C49-9137-4FED-AEBA-55DC84EE773E}" scale="85">
      <selection activeCell="F23" sqref="F23"/>
      <pageMargins left="0.7" right="0.7" top="0.75" bottom="0.75" header="0.3" footer="0.3"/>
      <pageSetup orientation="portrait"/>
    </customSheetView>
    <customSheetView guid="{D7835D66-B13D-4A90-85BF-DC3ACE120431}" scale="85">
      <selection activeCell="G23" sqref="G23"/>
      <pageMargins left="0.7" right="0.7" top="0.75" bottom="0.75" header="0.3" footer="0.3"/>
      <pageSetup orientation="portrait"/>
    </customSheetView>
    <customSheetView guid="{93A7AE30-CF2C-4CF1-930B-9425B5F5817D}" scale="85">
      <selection activeCell="F31" sqref="F31"/>
      <pageMargins left="0.7" right="0.7" top="0.75" bottom="0.75" header="0.3" footer="0.3"/>
      <pageSetup orientation="portrait"/>
    </customSheetView>
    <customSheetView guid="{C00304E5-BAC8-4C34-B3D2-AD7EACE0CB92}" scale="85">
      <selection activeCell="M23" sqref="M23"/>
      <pageMargins left="0.7" right="0.7" top="0.75" bottom="0.75" header="0.3" footer="0.3"/>
      <pageSetup orientation="portrait"/>
    </customSheetView>
    <customSheetView guid="{B9C309E4-7299-4CD5-AAAB-CF9542D1540F}" scale="85">
      <selection activeCell="M23" sqref="M23"/>
      <pageMargins left="0.7" right="0.7" top="0.75" bottom="0.75" header="0.3" footer="0.3"/>
      <pageSetup orientation="portrait"/>
    </customSheetView>
    <customSheetView guid="{3E9A2BAE-164D-47A0-8104-C7D4E0A4EAEF}" scale="85">
      <selection activeCell="C20" sqref="C20"/>
      <pageMargins left="0.7" right="0.7" top="0.75" bottom="0.75" header="0.3" footer="0.3"/>
      <pageSetup orientation="portrait"/>
    </customSheetView>
    <customSheetView guid="{3DA74F3E-F145-470D-BDA0-4288A858AFDF}" scale="85">
      <selection activeCell="C20" sqref="C20"/>
      <pageMargins left="0.7" right="0.7" top="0.75" bottom="0.75" header="0.3" footer="0.3"/>
      <pageSetup orientation="portrait"/>
    </customSheetView>
    <customSheetView guid="{8E2DF192-20FD-40DB-8385-493ED9B1C2BF}" scale="85">
      <selection activeCell="K8" sqref="K8"/>
      <pageMargins left="0.7" right="0.7" top="0.75" bottom="0.75" header="0.3" footer="0.3"/>
      <pageSetup orientation="portrait" r:id="rId3"/>
    </customSheetView>
  </customSheetViews>
  <mergeCells count="1">
    <mergeCell ref="A3:E3"/>
  </mergeCells>
  <hyperlinks>
    <hyperlink ref="A5" location="MENU!A1" display="BACK TO MENU" xr:uid="{00000000-0004-0000-0A00-000000000000}"/>
  </hyperlinks>
  <pageMargins left="0.7" right="0.7" top="0.75" bottom="0.75" header="0.3" footer="0.3"/>
  <pageSetup orientation="portrait"/>
  <drawing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317" customWidth="1"/>
    <col min="2" max="2" width="11.125" style="317" customWidth="1"/>
    <col min="3" max="3" width="10" style="318" customWidth="1"/>
    <col min="4" max="4" width="12.625" style="317" customWidth="1"/>
    <col min="5" max="5" width="15.125" style="317" customWidth="1"/>
    <col min="6" max="6" width="13.25" style="318" customWidth="1"/>
    <col min="7" max="7" width="10" style="318" customWidth="1"/>
    <col min="8" max="8" width="10" style="317" customWidth="1"/>
    <col min="9" max="9" width="16.875" style="317" customWidth="1"/>
    <col min="10" max="10" width="10" style="317" customWidth="1"/>
    <col min="11" max="11" width="10.5" style="317" customWidth="1"/>
    <col min="12" max="16384" width="8.875" style="317"/>
  </cols>
  <sheetData>
    <row r="1" spans="1:11" ht="24.95" customHeight="1">
      <c r="A1" s="829"/>
      <c r="D1" s="829" t="s">
        <v>86</v>
      </c>
      <c r="E1" s="829"/>
      <c r="F1" s="829"/>
      <c r="G1" s="829"/>
      <c r="H1" s="829"/>
      <c r="I1" s="829"/>
      <c r="J1" s="829"/>
    </row>
    <row r="2" spans="1:11" ht="33.75">
      <c r="A2" s="829"/>
      <c r="B2" s="829"/>
      <c r="C2" s="829"/>
      <c r="D2" s="829"/>
      <c r="E2" s="829"/>
      <c r="F2" s="829"/>
      <c r="G2" s="829"/>
      <c r="H2" s="829"/>
      <c r="I2" s="829"/>
      <c r="J2" s="829"/>
    </row>
    <row r="3" spans="1:11" s="316" customFormat="1" ht="20.100000000000001" customHeight="1">
      <c r="A3" s="850" t="s">
        <v>153</v>
      </c>
      <c r="B3" s="750"/>
      <c r="C3" s="750"/>
      <c r="D3" s="750"/>
      <c r="E3" s="358"/>
      <c r="F3" s="358"/>
      <c r="G3" s="358"/>
      <c r="H3" s="172"/>
      <c r="I3" s="798"/>
    </row>
    <row r="4" spans="1:11" ht="15" customHeight="1">
      <c r="G4" s="317"/>
    </row>
    <row r="5" spans="1:11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1" s="358" customFormat="1" ht="36" customHeight="1"/>
    <row r="7" spans="1:11" s="358" customFormat="1" ht="36" customHeight="1">
      <c r="A7" s="394" t="s">
        <v>74</v>
      </c>
      <c r="B7" s="395" t="s">
        <v>75</v>
      </c>
      <c r="C7" s="396" t="s">
        <v>154</v>
      </c>
      <c r="D7" s="776" t="s">
        <v>8</v>
      </c>
      <c r="E7" s="776" t="s">
        <v>34</v>
      </c>
      <c r="F7" s="776" t="s">
        <v>155</v>
      </c>
      <c r="G7" s="776" t="s">
        <v>156</v>
      </c>
      <c r="H7" s="776" t="s">
        <v>157</v>
      </c>
      <c r="I7" s="776" t="s">
        <v>158</v>
      </c>
      <c r="J7" s="776" t="s">
        <v>159</v>
      </c>
    </row>
    <row r="8" spans="1:11" s="358" customFormat="1" ht="36" customHeight="1">
      <c r="A8" s="397"/>
      <c r="B8" s="397"/>
      <c r="C8" s="770" t="s">
        <v>28</v>
      </c>
      <c r="D8" s="767" t="s">
        <v>93</v>
      </c>
      <c r="E8" s="767" t="s">
        <v>94</v>
      </c>
      <c r="F8" s="767" t="s">
        <v>96</v>
      </c>
      <c r="G8" s="767" t="s">
        <v>97</v>
      </c>
      <c r="H8" s="767" t="s">
        <v>110</v>
      </c>
      <c r="I8" s="767" t="s">
        <v>98</v>
      </c>
      <c r="J8" s="767" t="s">
        <v>111</v>
      </c>
    </row>
    <row r="9" spans="1:11" s="358" customFormat="1" ht="36" customHeight="1">
      <c r="A9" s="830" t="s">
        <v>325</v>
      </c>
      <c r="B9" s="263" t="s">
        <v>326</v>
      </c>
      <c r="C9" s="263">
        <v>44283</v>
      </c>
      <c r="D9" s="263">
        <v>44286</v>
      </c>
      <c r="E9" s="263">
        <v>44287</v>
      </c>
      <c r="F9" s="263">
        <v>44291</v>
      </c>
      <c r="G9" s="263">
        <v>44292</v>
      </c>
      <c r="H9" s="263">
        <v>44293</v>
      </c>
      <c r="I9" s="263">
        <v>44294</v>
      </c>
      <c r="J9" s="263">
        <v>44295</v>
      </c>
      <c r="K9" s="358" t="s">
        <v>341</v>
      </c>
    </row>
    <row r="10" spans="1:11" s="358" customFormat="1" ht="36" customHeight="1">
      <c r="A10" s="1022" t="s">
        <v>331</v>
      </c>
      <c r="B10" s="1023" t="s">
        <v>327</v>
      </c>
      <c r="C10" s="1023">
        <f>C9+7</f>
        <v>44290</v>
      </c>
      <c r="D10" s="1023">
        <f>D9+7</f>
        <v>44293</v>
      </c>
      <c r="E10" s="1023">
        <f t="shared" ref="E10:J10" si="0">E9+7</f>
        <v>44294</v>
      </c>
      <c r="F10" s="1023">
        <f t="shared" si="0"/>
        <v>44298</v>
      </c>
      <c r="G10" s="1023">
        <f t="shared" si="0"/>
        <v>44299</v>
      </c>
      <c r="H10" s="1023">
        <f t="shared" si="0"/>
        <v>44300</v>
      </c>
      <c r="I10" s="1023">
        <f t="shared" si="0"/>
        <v>44301</v>
      </c>
      <c r="J10" s="1023">
        <f t="shared" si="0"/>
        <v>44302</v>
      </c>
      <c r="K10" s="1072" t="s">
        <v>342</v>
      </c>
    </row>
    <row r="11" spans="1:11" s="358" customFormat="1" ht="36" customHeight="1">
      <c r="A11" s="1022" t="s">
        <v>310</v>
      </c>
      <c r="B11" s="1023" t="s">
        <v>332</v>
      </c>
      <c r="C11" s="1023">
        <f>C10+7</f>
        <v>44297</v>
      </c>
      <c r="D11" s="1023">
        <f t="shared" ref="D11:D14" si="1">D10+7</f>
        <v>44300</v>
      </c>
      <c r="E11" s="1023">
        <f t="shared" ref="E11:E14" si="2">E10+7</f>
        <v>44301</v>
      </c>
      <c r="F11" s="1023">
        <f t="shared" ref="F11:F14" si="3">F10+7</f>
        <v>44305</v>
      </c>
      <c r="G11" s="1023">
        <f t="shared" ref="G11:G14" si="4">G10+7</f>
        <v>44306</v>
      </c>
      <c r="H11" s="1023">
        <f t="shared" ref="H11:H14" si="5">H10+7</f>
        <v>44307</v>
      </c>
      <c r="I11" s="1023">
        <f t="shared" ref="I11:I14" si="6">I10+7</f>
        <v>44308</v>
      </c>
      <c r="J11" s="1023">
        <f t="shared" ref="J11:J14" si="7">J10+7</f>
        <v>44309</v>
      </c>
      <c r="K11" s="1072"/>
    </row>
    <row r="12" spans="1:11" s="358" customFormat="1" ht="36" customHeight="1">
      <c r="A12" s="1022" t="s">
        <v>333</v>
      </c>
      <c r="B12" s="1023" t="s">
        <v>334</v>
      </c>
      <c r="C12" s="1023">
        <f>C11+7</f>
        <v>44304</v>
      </c>
      <c r="D12" s="1023">
        <f t="shared" si="1"/>
        <v>44307</v>
      </c>
      <c r="E12" s="1023">
        <f t="shared" si="2"/>
        <v>44308</v>
      </c>
      <c r="F12" s="1023">
        <f t="shared" si="3"/>
        <v>44312</v>
      </c>
      <c r="G12" s="1023">
        <f t="shared" si="4"/>
        <v>44313</v>
      </c>
      <c r="H12" s="1023">
        <f t="shared" si="5"/>
        <v>44314</v>
      </c>
      <c r="I12" s="1023">
        <f t="shared" si="6"/>
        <v>44315</v>
      </c>
      <c r="J12" s="1023">
        <f t="shared" si="7"/>
        <v>44316</v>
      </c>
      <c r="K12" s="1072"/>
    </row>
    <row r="13" spans="1:11" s="358" customFormat="1" ht="36" customHeight="1">
      <c r="A13" s="1022" t="s">
        <v>335</v>
      </c>
      <c r="B13" s="1023" t="s">
        <v>336</v>
      </c>
      <c r="C13" s="1023">
        <f>C12+7</f>
        <v>44311</v>
      </c>
      <c r="D13" s="1023">
        <f t="shared" si="1"/>
        <v>44314</v>
      </c>
      <c r="E13" s="1023">
        <f t="shared" si="2"/>
        <v>44315</v>
      </c>
      <c r="F13" s="1023">
        <f t="shared" si="3"/>
        <v>44319</v>
      </c>
      <c r="G13" s="1023">
        <f t="shared" si="4"/>
        <v>44320</v>
      </c>
      <c r="H13" s="1023">
        <f t="shared" si="5"/>
        <v>44321</v>
      </c>
      <c r="I13" s="1023">
        <f t="shared" si="6"/>
        <v>44322</v>
      </c>
      <c r="J13" s="1023">
        <f t="shared" si="7"/>
        <v>44323</v>
      </c>
      <c r="K13" s="1072"/>
    </row>
    <row r="14" spans="1:11" s="358" customFormat="1" ht="31.5" customHeight="1">
      <c r="A14" s="1022" t="s">
        <v>337</v>
      </c>
      <c r="B14" s="1023" t="s">
        <v>338</v>
      </c>
      <c r="C14" s="1023">
        <f>C13+7</f>
        <v>44318</v>
      </c>
      <c r="D14" s="1023">
        <f t="shared" si="1"/>
        <v>44321</v>
      </c>
      <c r="E14" s="1023">
        <f t="shared" si="2"/>
        <v>44322</v>
      </c>
      <c r="F14" s="1023">
        <f t="shared" si="3"/>
        <v>44326</v>
      </c>
      <c r="G14" s="1023">
        <f t="shared" si="4"/>
        <v>44327</v>
      </c>
      <c r="H14" s="1023">
        <f t="shared" si="5"/>
        <v>44328</v>
      </c>
      <c r="I14" s="1023">
        <f t="shared" si="6"/>
        <v>44329</v>
      </c>
      <c r="J14" s="1023">
        <f t="shared" si="7"/>
        <v>44330</v>
      </c>
      <c r="K14" s="1072"/>
    </row>
    <row r="15" spans="1:11" s="172" customFormat="1" ht="15" customHeight="1">
      <c r="A15" s="317" t="s">
        <v>126</v>
      </c>
      <c r="C15" s="317"/>
      <c r="D15" s="339"/>
      <c r="E15" s="813" t="s">
        <v>84</v>
      </c>
      <c r="F15" s="339"/>
      <c r="G15" s="204"/>
    </row>
    <row r="16" spans="1:11" s="172" customFormat="1" ht="15" customHeight="1">
      <c r="A16" s="574" t="s">
        <v>83</v>
      </c>
      <c r="C16" s="204"/>
      <c r="F16" s="204"/>
      <c r="G16" s="204"/>
    </row>
    <row r="17" spans="1:10" s="172" customFormat="1" ht="15" customHeight="1">
      <c r="A17" s="736" t="s">
        <v>301</v>
      </c>
      <c r="D17" s="416"/>
      <c r="F17" s="416" t="s">
        <v>160</v>
      </c>
      <c r="G17" s="204"/>
    </row>
    <row r="18" spans="1:10" s="172" customFormat="1" ht="15" customHeight="1">
      <c r="A18" s="736" t="s">
        <v>161</v>
      </c>
      <c r="D18" s="416"/>
      <c r="F18" s="416" t="s">
        <v>162</v>
      </c>
      <c r="G18" s="204"/>
      <c r="H18" s="204"/>
      <c r="I18" s="831"/>
      <c r="J18" s="832"/>
    </row>
    <row r="19" spans="1:10" ht="15" customHeight="1">
      <c r="F19" s="204"/>
      <c r="G19" s="204"/>
      <c r="H19" s="204"/>
      <c r="I19" s="204"/>
      <c r="J19" s="204"/>
    </row>
    <row r="20" spans="1:10" s="172" customFormat="1" ht="15" customHeight="1">
      <c r="A20" s="611" t="s">
        <v>65</v>
      </c>
      <c r="B20" s="800"/>
      <c r="C20" s="801"/>
      <c r="D20" s="802"/>
      <c r="E20" s="803"/>
      <c r="F20" s="204"/>
      <c r="G20" s="204"/>
      <c r="H20" s="204"/>
      <c r="I20" s="204"/>
      <c r="J20" s="204"/>
    </row>
    <row r="21" spans="1:10" s="172" customFormat="1" ht="15" customHeight="1">
      <c r="A21" s="650" t="s">
        <v>0</v>
      </c>
      <c r="B21" s="355"/>
      <c r="C21" s="803"/>
      <c r="D21" s="393"/>
      <c r="E21" s="803"/>
      <c r="F21" s="204"/>
      <c r="G21" s="204"/>
      <c r="H21" s="204"/>
      <c r="I21" s="204"/>
      <c r="J21" s="204"/>
    </row>
    <row r="22" spans="1:10" s="172" customFormat="1" ht="15" customHeight="1">
      <c r="A22" s="649" t="s">
        <v>66</v>
      </c>
      <c r="B22" s="161"/>
      <c r="C22" s="803"/>
      <c r="D22" s="393"/>
      <c r="E22" s="803"/>
      <c r="F22" s="204"/>
      <c r="G22" s="204"/>
    </row>
    <row r="23" spans="1:10" s="172" customFormat="1" ht="15" customHeight="1">
      <c r="A23" s="649" t="s">
        <v>67</v>
      </c>
      <c r="B23" s="161"/>
      <c r="C23" s="803"/>
      <c r="D23" s="393"/>
      <c r="E23" s="393"/>
      <c r="F23" s="204"/>
      <c r="G23" s="204"/>
    </row>
    <row r="24" spans="1:10" s="172" customFormat="1" ht="15" customHeight="1">
      <c r="A24" s="649" t="s">
        <v>68</v>
      </c>
      <c r="C24" s="204"/>
      <c r="F24" s="204"/>
      <c r="G24" s="204"/>
    </row>
    <row r="25" spans="1:10" s="172" customFormat="1" ht="15.75">
      <c r="A25" s="649" t="s">
        <v>85</v>
      </c>
      <c r="C25" s="204"/>
      <c r="F25" s="204"/>
      <c r="G25" s="204"/>
    </row>
  </sheetData>
  <customSheetViews>
    <customSheetView guid="{035FD7B7-E407-47C6-82D2-F16A7036DEE3}" scale="82" state="hidden" topLeftCell="A7">
      <selection activeCell="F10" sqref="F10"/>
      <pageMargins left="0.7" right="0.7" top="0.75" bottom="0.75" header="0.3" footer="0.3"/>
      <pageSetup orientation="portrait" r:id="rId1"/>
    </customSheetView>
    <customSheetView guid="{D73C7D54-4891-4237-9750-225D2462AB34}" scale="82" topLeftCell="A7">
      <selection activeCell="F10" sqref="F10"/>
      <pageMargins left="0.7" right="0.7" top="0.75" bottom="0.75" header="0.3" footer="0.3"/>
      <pageSetup orientation="portrait" r:id="rId2"/>
    </customSheetView>
    <customSheetView guid="{77C6715E-78A8-45AF-BBE5-55C648F3FD39}" scale="82">
      <selection activeCell="F10" sqref="F10"/>
      <pageMargins left="0.7" right="0.7" top="0.75" bottom="0.75" header="0.3" footer="0.3"/>
      <pageSetup orientation="portrait" r:id="rId3"/>
    </customSheetView>
    <customSheetView guid="{C6EA2456-9077-41F6-8AD1-2B98609E6968}" scale="82">
      <selection activeCell="N12" sqref="N12"/>
      <pageMargins left="0.7" right="0.7" top="0.75" bottom="0.75" header="0.3" footer="0.3"/>
      <pageSetup orientation="portrait" r:id="rId4"/>
    </customSheetView>
    <customSheetView guid="{36EED012-CDEF-4DC1-8A77-CC61E5DDA9AF}" scale="82">
      <selection activeCell="G27" sqref="G27"/>
      <pageMargins left="0.7" right="0.7" top="0.75" bottom="0.75" header="0.3" footer="0.3"/>
      <pageSetup orientation="portrait" r:id="rId5"/>
    </customSheetView>
    <customSheetView guid="{6D779134-8889-443F-9ACA-8D735092180D}" scale="82">
      <selection activeCell="I11" sqref="I11"/>
      <pageMargins left="0.7" right="0.7" top="0.75" bottom="0.75" header="0.3" footer="0.3"/>
      <pageSetup orientation="portrait" r:id="rId6"/>
    </customSheetView>
    <customSheetView guid="{DB8C7FDF-A076-429E-9C69-19F5346810D2}" scale="82">
      <selection activeCell="L12" sqref="L12"/>
      <pageMargins left="0.7" right="0.7" top="0.75" bottom="0.75" header="0.3" footer="0.3"/>
      <pageSetup orientation="portrait"/>
    </customSheetView>
    <customSheetView guid="{4BAB3EE4-9C54-4B90-B433-C200B8083694}" scale="82">
      <selection activeCell="E11" sqref="E11"/>
      <pageMargins left="0.7" right="0.7" top="0.75" bottom="0.75" header="0.3" footer="0.3"/>
      <pageSetup orientation="portrait"/>
    </customSheetView>
    <customSheetView guid="{A0571078-F8D9-4419-99DA-CC05A0A8884F}" scale="82">
      <selection activeCell="A13" sqref="A13:B13"/>
      <pageMargins left="0.7" right="0.7" top="0.75" bottom="0.75" header="0.3" footer="0.3"/>
      <pageSetup orientation="portrait"/>
    </customSheetView>
    <customSheetView guid="{23D6460C-E645-4432-B260-E5EED77E92F3}" scale="82">
      <selection activeCell="I11" sqref="I11"/>
      <pageMargins left="0.7" right="0.7" top="0.75" bottom="0.75" header="0.3" footer="0.3"/>
      <pageSetup orientation="portrait"/>
    </customSheetView>
    <customSheetView guid="{CEA7FD87-719A-426A-B06E-9D4E99783EED}" scale="82" topLeftCell="A10">
      <selection activeCell="A20" sqref="A20"/>
      <pageMargins left="0.7" right="0.7" top="0.75" bottom="0.75" header="0.3" footer="0.3"/>
      <pageSetup orientation="portrait"/>
    </customSheetView>
    <customSheetView guid="{88931C49-9137-4FED-AEBA-55DC84EE773E}" scale="82">
      <selection activeCell="A20" sqref="A20"/>
      <pageMargins left="0.7" right="0.7" top="0.75" bottom="0.75" header="0.3" footer="0.3"/>
      <pageSetup orientation="portrait"/>
    </customSheetView>
    <customSheetView guid="{D7835D66-B13D-4A90-85BF-DC3ACE120431}" scale="82">
      <selection activeCell="P12" sqref="P12"/>
      <pageMargins left="0.7" right="0.7" top="0.75" bottom="0.75" header="0.3" footer="0.3"/>
      <pageSetup orientation="portrait"/>
    </customSheetView>
    <customSheetView guid="{93A7AE30-CF2C-4CF1-930B-9425B5F5817D}" scale="82">
      <selection activeCell="E7" sqref="E7"/>
      <pageMargins left="0.7" right="0.7" top="0.75" bottom="0.75" header="0.3" footer="0.3"/>
      <pageSetup orientation="portrait"/>
    </customSheetView>
    <customSheetView guid="{C00304E5-BAC8-4C34-B3D2-AD7EACE0CB92}" scale="82">
      <selection activeCell="L12" sqref="L12"/>
      <pageMargins left="0.7" right="0.7" top="0.75" bottom="0.75" header="0.3" footer="0.3"/>
      <pageSetup orientation="portrait"/>
    </customSheetView>
    <customSheetView guid="{B9C309E4-7299-4CD5-AAAB-CF9542D1540F}" scale="82" topLeftCell="A10">
      <selection activeCell="A20" sqref="A20"/>
      <pageMargins left="0.7" right="0.7" top="0.75" bottom="0.75" header="0.3" footer="0.3"/>
      <pageSetup orientation="portrait"/>
    </customSheetView>
    <customSheetView guid="{3E9A2BAE-164D-47A0-8104-C7D4E0A4EAEF}" scale="82">
      <selection activeCell="F12" sqref="F12"/>
      <pageMargins left="0.7" right="0.7" top="0.75" bottom="0.75" header="0.3" footer="0.3"/>
      <pageSetup orientation="portrait" r:id="rId7"/>
    </customSheetView>
    <customSheetView guid="{3DA74F3E-F145-470D-BDA0-4288A858AFDF}" scale="82">
      <selection activeCell="K15" sqref="K15"/>
      <pageMargins left="0.7" right="0.7" top="0.75" bottom="0.75" header="0.3" footer="0.3"/>
      <pageSetup orientation="portrait" r:id="rId8"/>
    </customSheetView>
    <customSheetView guid="{8E2DF192-20FD-40DB-8385-493ED9B1C2BF}" scale="82">
      <selection activeCell="G26" sqref="G26"/>
      <pageMargins left="0.7" right="0.7" top="0.75" bottom="0.75" header="0.3" footer="0.3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6"/>
  <sheetViews>
    <sheetView showGridLines="0" topLeftCell="A10" zoomScale="85" zoomScaleNormal="85" workbookViewId="0">
      <selection activeCell="G24" sqref="G24"/>
    </sheetView>
  </sheetViews>
  <sheetFormatPr defaultColWidth="8.875" defaultRowHeight="14.25"/>
  <cols>
    <col min="1" max="1" width="22.125" style="317" customWidth="1"/>
    <col min="2" max="2" width="12" style="317" customWidth="1"/>
    <col min="3" max="3" width="11.875" style="318" customWidth="1"/>
    <col min="4" max="4" width="17.375" style="317" customWidth="1"/>
    <col min="5" max="5" width="17.125" style="317" customWidth="1"/>
    <col min="6" max="6" width="17.125" style="318" customWidth="1"/>
    <col min="7" max="7" width="21.7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10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10" ht="15" customHeight="1"/>
    <row r="4" spans="1:10" ht="15" customHeight="1"/>
    <row r="5" spans="1:10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  <c r="G5" s="328"/>
    </row>
    <row r="6" spans="1:10" s="358" customFormat="1" ht="19.5" customHeight="1"/>
    <row r="7" spans="1:10" s="358" customFormat="1" ht="19.5" customHeight="1">
      <c r="A7" s="434" t="s">
        <v>163</v>
      </c>
      <c r="B7" s="755"/>
      <c r="C7" s="755"/>
      <c r="D7" s="750"/>
      <c r="E7" s="750"/>
      <c r="F7" s="833"/>
    </row>
    <row r="8" spans="1:10" s="358" customFormat="1" ht="35.25" customHeight="1">
      <c r="A8" s="758" t="s">
        <v>74</v>
      </c>
      <c r="B8" s="765" t="s">
        <v>115</v>
      </c>
      <c r="C8" s="772" t="s">
        <v>101</v>
      </c>
      <c r="D8" s="776" t="s">
        <v>164</v>
      </c>
      <c r="E8" s="776"/>
      <c r="F8" s="777" t="s">
        <v>165</v>
      </c>
      <c r="G8" s="778"/>
    </row>
    <row r="9" spans="1:10" s="358" customFormat="1" ht="19.5" customHeight="1">
      <c r="A9" s="764"/>
      <c r="B9" s="766"/>
      <c r="C9" s="774"/>
      <c r="D9" s="777" t="s">
        <v>166</v>
      </c>
      <c r="E9" s="778"/>
      <c r="F9" s="777" t="s">
        <v>167</v>
      </c>
      <c r="G9" s="778"/>
    </row>
    <row r="10" spans="1:10" s="358" customFormat="1" ht="19.5" customHeight="1">
      <c r="A10" s="768"/>
      <c r="B10" s="770"/>
      <c r="C10" s="768" t="s">
        <v>7</v>
      </c>
      <c r="D10" s="776" t="s">
        <v>168</v>
      </c>
      <c r="E10" s="776" t="s">
        <v>169</v>
      </c>
      <c r="F10" s="385" t="s">
        <v>170</v>
      </c>
      <c r="G10" s="385" t="s">
        <v>171</v>
      </c>
    </row>
    <row r="11" spans="1:10" s="358" customFormat="1" ht="19.5" customHeight="1">
      <c r="A11" s="805" t="s">
        <v>372</v>
      </c>
      <c r="B11" s="834" t="s">
        <v>399</v>
      </c>
      <c r="C11" s="23">
        <v>44376</v>
      </c>
      <c r="D11" s="23"/>
      <c r="E11" s="23">
        <f>C11+3</f>
        <v>44379</v>
      </c>
      <c r="F11" s="23"/>
      <c r="G11" s="23">
        <f>C11+4</f>
        <v>44380</v>
      </c>
    </row>
    <row r="12" spans="1:10" s="358" customFormat="1" ht="20.25" customHeight="1">
      <c r="A12" s="805" t="s">
        <v>328</v>
      </c>
      <c r="B12" s="834" t="s">
        <v>400</v>
      </c>
      <c r="C12" s="23">
        <f>C11+7</f>
        <v>44383</v>
      </c>
      <c r="D12" s="23">
        <f>C12+3</f>
        <v>44386</v>
      </c>
      <c r="E12" s="23"/>
      <c r="F12" s="23"/>
      <c r="G12" s="23">
        <f t="shared" ref="G12:G17" si="0">C12+4</f>
        <v>44387</v>
      </c>
    </row>
    <row r="13" spans="1:10" s="358" customFormat="1" ht="20.25" customHeight="1">
      <c r="A13" s="805" t="s">
        <v>371</v>
      </c>
      <c r="B13" s="834" t="s">
        <v>470</v>
      </c>
      <c r="C13" s="23">
        <f t="shared" ref="C13:C17" si="1">C12+7</f>
        <v>44390</v>
      </c>
      <c r="D13" s="23"/>
      <c r="E13" s="23">
        <f t="shared" ref="E13:E14" si="2">C13+3</f>
        <v>44393</v>
      </c>
      <c r="F13" s="23">
        <f>C13+4</f>
        <v>44394</v>
      </c>
      <c r="G13" s="23"/>
    </row>
    <row r="14" spans="1:10" s="358" customFormat="1" ht="20.25" customHeight="1">
      <c r="A14" s="805" t="s">
        <v>372</v>
      </c>
      <c r="B14" s="834" t="s">
        <v>471</v>
      </c>
      <c r="C14" s="23">
        <f t="shared" si="1"/>
        <v>44397</v>
      </c>
      <c r="D14" s="23"/>
      <c r="E14" s="23">
        <f t="shared" si="2"/>
        <v>44400</v>
      </c>
      <c r="F14" s="23"/>
      <c r="G14" s="23">
        <f t="shared" si="0"/>
        <v>44401</v>
      </c>
    </row>
    <row r="15" spans="1:10" s="358" customFormat="1" ht="20.25" customHeight="1">
      <c r="A15" s="805" t="s">
        <v>328</v>
      </c>
      <c r="B15" s="834" t="s">
        <v>472</v>
      </c>
      <c r="C15" s="23">
        <f t="shared" si="1"/>
        <v>44404</v>
      </c>
      <c r="D15" s="23">
        <f>C15+3</f>
        <v>44407</v>
      </c>
      <c r="E15" s="23"/>
      <c r="F15" s="23"/>
      <c r="G15" s="23">
        <f t="shared" si="0"/>
        <v>44408</v>
      </c>
    </row>
    <row r="16" spans="1:10" s="358" customFormat="1" ht="20.25" customHeight="1">
      <c r="A16" s="1044" t="s">
        <v>216</v>
      </c>
      <c r="B16" s="834"/>
      <c r="C16" s="23">
        <f t="shared" si="1"/>
        <v>44411</v>
      </c>
      <c r="D16" s="23">
        <f>C16+3</f>
        <v>44414</v>
      </c>
      <c r="E16" s="23"/>
      <c r="F16" s="23">
        <f>C16+4</f>
        <v>44415</v>
      </c>
      <c r="G16" s="23"/>
    </row>
    <row r="17" spans="1:54" s="358" customFormat="1" ht="20.25" customHeight="1">
      <c r="A17" s="1044" t="s">
        <v>216</v>
      </c>
      <c r="B17" s="834"/>
      <c r="C17" s="23">
        <f t="shared" si="1"/>
        <v>44418</v>
      </c>
      <c r="D17" s="23">
        <f>C17+3</f>
        <v>44421</v>
      </c>
      <c r="E17" s="23"/>
      <c r="F17" s="23"/>
      <c r="G17" s="23">
        <f t="shared" si="0"/>
        <v>44422</v>
      </c>
    </row>
    <row r="18" spans="1:54" s="374" customFormat="1">
      <c r="A18" s="374" t="s">
        <v>172</v>
      </c>
    </row>
    <row r="19" spans="1:54" s="374" customFormat="1" ht="19.5" customHeight="1">
      <c r="A19" s="374" t="s">
        <v>173</v>
      </c>
    </row>
    <row r="20" spans="1:54" s="375" customFormat="1" ht="15" customHeight="1">
      <c r="A20" s="735" t="s">
        <v>83</v>
      </c>
      <c r="C20" s="387"/>
      <c r="F20" s="387"/>
      <c r="G20" s="387"/>
    </row>
    <row r="21" spans="1:54" s="375" customFormat="1" ht="15" customHeight="1">
      <c r="A21" s="736" t="s">
        <v>607</v>
      </c>
      <c r="C21" s="387"/>
      <c r="F21" s="387"/>
      <c r="G21" s="387"/>
    </row>
    <row r="22" spans="1:54" s="375" customFormat="1" ht="15" customHeight="1">
      <c r="A22" s="736"/>
      <c r="C22" s="387"/>
      <c r="F22" s="387"/>
      <c r="G22" s="387"/>
    </row>
    <row r="23" spans="1:54" ht="15" customHeight="1"/>
    <row r="24" spans="1:54" s="358" customFormat="1" ht="19.5" customHeight="1">
      <c r="A24" s="434" t="s">
        <v>174</v>
      </c>
      <c r="B24" s="755"/>
      <c r="C24" s="755"/>
      <c r="D24" s="750"/>
      <c r="E24" s="750"/>
      <c r="F24" s="750"/>
    </row>
    <row r="25" spans="1:54" s="358" customFormat="1" ht="31.5">
      <c r="A25" s="758" t="s">
        <v>74</v>
      </c>
      <c r="B25" s="772" t="s">
        <v>75</v>
      </c>
      <c r="C25" s="765" t="s">
        <v>101</v>
      </c>
      <c r="D25" s="776" t="s">
        <v>164</v>
      </c>
      <c r="E25" s="776"/>
      <c r="F25" s="776" t="s">
        <v>175</v>
      </c>
      <c r="G25" s="777" t="s">
        <v>176</v>
      </c>
      <c r="H25" s="778"/>
    </row>
    <row r="26" spans="1:54" s="358" customFormat="1" ht="20.25" customHeight="1">
      <c r="A26" s="764"/>
      <c r="B26" s="773"/>
      <c r="C26" s="775"/>
      <c r="D26" s="759" t="s">
        <v>177</v>
      </c>
      <c r="E26" s="771"/>
      <c r="F26" s="774" t="s">
        <v>125</v>
      </c>
      <c r="G26" s="759" t="s">
        <v>178</v>
      </c>
      <c r="H26" s="771"/>
    </row>
    <row r="27" spans="1:54" s="358" customFormat="1" ht="19.5" customHeight="1">
      <c r="A27" s="768"/>
      <c r="B27" s="774"/>
      <c r="C27" s="758" t="s">
        <v>35</v>
      </c>
      <c r="D27" s="776" t="s">
        <v>168</v>
      </c>
      <c r="E27" s="776" t="s">
        <v>169</v>
      </c>
      <c r="F27" s="385" t="s">
        <v>179</v>
      </c>
      <c r="G27" s="385" t="s">
        <v>180</v>
      </c>
      <c r="H27" s="385" t="s">
        <v>120</v>
      </c>
    </row>
    <row r="28" spans="1:54" s="738" customFormat="1" ht="19.5" customHeight="1">
      <c r="A28" s="805" t="s">
        <v>371</v>
      </c>
      <c r="B28" s="835" t="s">
        <v>473</v>
      </c>
      <c r="C28" s="836">
        <v>44378</v>
      </c>
      <c r="D28" s="23"/>
      <c r="E28" s="23">
        <f>C28+4</f>
        <v>44382</v>
      </c>
      <c r="F28" s="23">
        <f>C28+5</f>
        <v>44383</v>
      </c>
      <c r="G28" s="1042" t="s">
        <v>302</v>
      </c>
      <c r="H28" s="23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738" customFormat="1" ht="19.5" customHeight="1">
      <c r="A29" s="805" t="s">
        <v>372</v>
      </c>
      <c r="B29" s="835" t="s">
        <v>474</v>
      </c>
      <c r="C29" s="836">
        <f t="shared" ref="C29:C32" si="3">C28+7</f>
        <v>44385</v>
      </c>
      <c r="D29" s="23"/>
      <c r="E29" s="23">
        <f>C29+4</f>
        <v>44389</v>
      </c>
      <c r="F29" s="23">
        <f t="shared" ref="F29:F30" si="4">C29+5</f>
        <v>44390</v>
      </c>
      <c r="G29" s="23"/>
      <c r="H29" s="23">
        <f t="shared" ref="H29:H32" si="5">C29+7</f>
        <v>44392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</row>
    <row r="30" spans="1:54" s="738" customFormat="1" ht="19.5" customHeight="1">
      <c r="A30" s="805" t="s">
        <v>328</v>
      </c>
      <c r="B30" s="835" t="s">
        <v>475</v>
      </c>
      <c r="C30" s="836">
        <f t="shared" si="3"/>
        <v>44392</v>
      </c>
      <c r="D30" s="23">
        <f>C30+4</f>
        <v>44396</v>
      </c>
      <c r="E30" s="23"/>
      <c r="F30" s="23">
        <f t="shared" si="4"/>
        <v>44397</v>
      </c>
      <c r="G30" s="23"/>
      <c r="H30" s="23">
        <f t="shared" si="5"/>
        <v>44399</v>
      </c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</row>
    <row r="31" spans="1:54" s="738" customFormat="1" ht="19.5" customHeight="1">
      <c r="A31" s="1044" t="s">
        <v>216</v>
      </c>
      <c r="B31" s="835"/>
      <c r="C31" s="836">
        <f>C30+7</f>
        <v>44399</v>
      </c>
      <c r="D31" s="23"/>
      <c r="E31" s="23">
        <f>C31+4</f>
        <v>44403</v>
      </c>
      <c r="F31" s="23">
        <f>C31+5</f>
        <v>44404</v>
      </c>
      <c r="G31" s="23">
        <f>C31+7</f>
        <v>44406</v>
      </c>
      <c r="H31" s="23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</row>
    <row r="32" spans="1:54" s="738" customFormat="1" ht="19.5" customHeight="1">
      <c r="A32" s="1044" t="s">
        <v>216</v>
      </c>
      <c r="B32" s="835"/>
      <c r="C32" s="836">
        <f t="shared" si="3"/>
        <v>44406</v>
      </c>
      <c r="D32" s="23"/>
      <c r="E32" s="23">
        <f>C32+4</f>
        <v>44410</v>
      </c>
      <c r="F32" s="23">
        <f>C32+5</f>
        <v>44411</v>
      </c>
      <c r="G32" s="23"/>
      <c r="H32" s="23">
        <f t="shared" si="5"/>
        <v>44413</v>
      </c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</row>
    <row r="33" spans="1:7" s="374" customFormat="1" ht="19.5" customHeight="1">
      <c r="A33" s="374" t="s">
        <v>216</v>
      </c>
    </row>
    <row r="34" spans="1:7" s="374" customFormat="1" ht="19.5" customHeight="1">
      <c r="A34" s="374" t="s">
        <v>181</v>
      </c>
    </row>
    <row r="35" spans="1:7" s="374" customFormat="1" ht="19.5" customHeight="1">
      <c r="A35" s="374" t="s">
        <v>182</v>
      </c>
    </row>
    <row r="36" spans="1:7" s="375" customFormat="1" ht="19.5" customHeight="1">
      <c r="A36" s="735" t="s">
        <v>83</v>
      </c>
      <c r="C36" s="387"/>
      <c r="F36" s="387"/>
      <c r="G36" s="387"/>
    </row>
    <row r="37" spans="1:7" s="375" customFormat="1" ht="19.5" customHeight="1">
      <c r="A37" s="736" t="s">
        <v>183</v>
      </c>
      <c r="C37" s="387"/>
      <c r="F37" s="387"/>
      <c r="G37" s="387"/>
    </row>
    <row r="38" spans="1:7" ht="15" customHeight="1">
      <c r="A38" s="813" t="s">
        <v>84</v>
      </c>
    </row>
    <row r="39" spans="1:7" s="172" customFormat="1" ht="15" customHeight="1">
      <c r="A39" s="611" t="s">
        <v>65</v>
      </c>
      <c r="B39" s="800"/>
      <c r="C39" s="801"/>
      <c r="D39" s="802"/>
      <c r="E39" s="803"/>
      <c r="G39" s="204"/>
    </row>
    <row r="40" spans="1:7" s="172" customFormat="1" ht="15" customHeight="1">
      <c r="A40" s="650" t="s">
        <v>0</v>
      </c>
      <c r="B40" s="355"/>
      <c r="C40" s="803"/>
      <c r="D40" s="393"/>
      <c r="E40" s="803"/>
      <c r="G40" s="204"/>
    </row>
    <row r="41" spans="1:7" s="172" customFormat="1" ht="15" customHeight="1">
      <c r="A41" s="649" t="s">
        <v>66</v>
      </c>
      <c r="B41" s="161"/>
      <c r="C41" s="803"/>
      <c r="D41" s="393"/>
      <c r="E41" s="803"/>
      <c r="F41" s="204"/>
      <c r="G41" s="204"/>
    </row>
    <row r="42" spans="1:7" s="172" customFormat="1" ht="15" customHeight="1">
      <c r="A42" s="649" t="s">
        <v>67</v>
      </c>
      <c r="B42" s="161"/>
      <c r="C42" s="803"/>
      <c r="D42" s="393"/>
      <c r="E42" s="393"/>
      <c r="F42" s="204"/>
      <c r="G42" s="204"/>
    </row>
    <row r="43" spans="1:7" s="172" customFormat="1" ht="15" customHeight="1">
      <c r="A43" s="649" t="s">
        <v>68</v>
      </c>
      <c r="C43" s="204"/>
      <c r="F43" s="204"/>
      <c r="G43" s="204"/>
    </row>
    <row r="44" spans="1:7" s="172" customFormat="1" ht="15" customHeight="1">
      <c r="A44" s="649" t="s">
        <v>85</v>
      </c>
      <c r="C44" s="204"/>
      <c r="F44" s="204"/>
      <c r="G44" s="204"/>
    </row>
    <row r="45" spans="1:7" ht="15" customHeight="1"/>
    <row r="46" spans="1:7" ht="15" customHeight="1"/>
  </sheetData>
  <customSheetViews>
    <customSheetView guid="{035FD7B7-E407-47C6-82D2-F16A7036DEE3}" scale="85" showGridLines="0" topLeftCell="A10">
      <selection activeCell="G24" sqref="G24"/>
      <pageMargins left="0.7" right="0.7" top="0.75" bottom="0.75" header="0.3" footer="0.3"/>
      <pageSetup scale="60" orientation="landscape"/>
    </customSheetView>
    <customSheetView guid="{D73C7D54-4891-4237-9750-225D2462AB34}" scale="85" showGridLines="0" topLeftCell="A10">
      <selection activeCell="G29" sqref="G29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7">
      <selection activeCell="G18" sqref="G18"/>
      <pageMargins left="0.7" right="0.7" top="0.75" bottom="0.75" header="0.3" footer="0.3"/>
      <pageSetup scale="60" orientation="landscape" r:id="rId1"/>
    </customSheetView>
    <customSheetView guid="{C6EA2456-9077-41F6-8AD1-2B98609E6968}" scale="85" showGridLines="0" topLeftCell="A7">
      <selection activeCell="J31" sqref="J31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G20" sqref="G20"/>
      <pageMargins left="0.7" right="0.7" top="0.75" bottom="0.75" header="0.3" footer="0.3"/>
      <pageSetup scale="60" orientation="landscape"/>
    </customSheetView>
    <customSheetView guid="{6D779134-8889-443F-9ACA-8D735092180D}" scale="85" showGridLines="0" topLeftCell="A4">
      <selection activeCell="G33" sqref="G33"/>
      <pageMargins left="0.7" right="0.7" top="0.75" bottom="0.75" header="0.3" footer="0.3"/>
      <pageSetup scale="60" orientation="landscape"/>
    </customSheetView>
    <customSheetView guid="{DB8C7FDF-A076-429E-9C69-19F5346810D2}" scale="85" topLeftCell="A25">
      <selection activeCell="G30" sqref="G30"/>
      <pageMargins left="0.7" right="0.7" top="0.75" bottom="0.75" header="0.3" footer="0.3"/>
      <pageSetup scale="60" orientation="landscape"/>
    </customSheetView>
    <customSheetView guid="{4BAB3EE4-9C54-4B90-B433-C200B8083694}" scale="85" topLeftCell="A4">
      <selection activeCell="E27" sqref="E27"/>
      <pageMargins left="0.7" right="0.7" top="0.75" bottom="0.75" header="0.3" footer="0.3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topLeftCell="A19">
      <selection activeCell="J12" sqref="J12"/>
      <pageMargins left="0.7" right="0.7" top="0.75" bottom="0.75" header="0.3" footer="0.3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.7" right="0.7" top="0.75" bottom="0.75" header="0.3" footer="0.3"/>
      <pageSetup scale="60" orientation="landscape"/>
    </customSheetView>
    <customSheetView guid="{88931C49-9137-4FED-AEBA-55DC84EE773E}" scale="85">
      <selection activeCell="I15" sqref="I15"/>
      <pageMargins left="0.7" right="0.7" top="0.75" bottom="0.75" header="0.3" footer="0.3"/>
      <pageSetup scale="60" orientation="landscape"/>
    </customSheetView>
    <customSheetView guid="{D7835D66-B13D-4A90-85BF-DC3ACE120431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93A7AE30-CF2C-4CF1-930B-9425B5F5817D}" scale="85" topLeftCell="A4">
      <selection activeCell="A21" sqref="A21:F21"/>
      <pageMargins left="0.7" right="0.7" top="0.75" bottom="0.75" header="0.3" footer="0.3"/>
      <pageSetup scale="60" orientation="landscape"/>
    </customSheetView>
    <customSheetView guid="{C00304E5-BAC8-4C34-B3D2-AD7EACE0CB92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B9C309E4-7299-4CD5-AAAB-CF9542D1540F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K17" sqref="K17"/>
      <pageMargins left="0.7" right="0.7" top="0.75" bottom="0.75" header="0.3" footer="0.3"/>
      <pageSetup scale="60" orientation="landscape"/>
    </customSheetView>
    <customSheetView guid="{3DA74F3E-F145-470D-BDA0-4288A858AFDF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8E2DF192-20FD-40DB-8385-493ED9B1C2BF}" scale="85" showGridLines="0" topLeftCell="A7">
      <selection activeCell="K17" sqref="K17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zoomScale="85" zoomScaleNormal="85" workbookViewId="0">
      <selection activeCell="F24" sqref="F24"/>
    </sheetView>
  </sheetViews>
  <sheetFormatPr defaultColWidth="8.875" defaultRowHeight="12.75"/>
  <cols>
    <col min="1" max="1" width="19.5" style="648" customWidth="1"/>
    <col min="2" max="2" width="17.75" style="647" customWidth="1"/>
    <col min="3" max="3" width="14" style="641" customWidth="1"/>
    <col min="4" max="4" width="17.5" style="311" customWidth="1"/>
    <col min="5" max="5" width="30.5" style="311" customWidth="1"/>
    <col min="6" max="6" width="24.25" style="311" customWidth="1"/>
    <col min="7" max="7" width="29.5" style="311" customWidth="1"/>
    <col min="8" max="8" width="10.625" style="311" customWidth="1"/>
    <col min="9" max="16384" width="8.875" style="311"/>
  </cols>
  <sheetData>
    <row r="1" spans="1:9" ht="33.75" customHeight="1">
      <c r="A1" s="790" t="s">
        <v>86</v>
      </c>
      <c r="B1" s="780"/>
      <c r="C1" s="780"/>
      <c r="D1" s="780"/>
      <c r="E1" s="780"/>
    </row>
    <row r="2" spans="1:9" s="168" customFormat="1" ht="18" customHeight="1">
      <c r="A2" s="780"/>
      <c r="B2" s="780"/>
      <c r="C2" s="780"/>
      <c r="D2" s="780"/>
      <c r="E2" s="780"/>
    </row>
    <row r="3" spans="1:9" ht="20.25" customHeight="1">
      <c r="A3" s="853" t="s">
        <v>184</v>
      </c>
      <c r="B3" s="779"/>
      <c r="C3" s="779"/>
      <c r="D3" s="779"/>
      <c r="E3" s="779"/>
    </row>
    <row r="4" spans="1:9" ht="20.25" customHeight="1">
      <c r="A4" s="625"/>
      <c r="B4" s="625"/>
      <c r="C4" s="625"/>
      <c r="D4" s="627" t="s">
        <v>87</v>
      </c>
      <c r="E4" s="191" t="e">
        <f>#REF!</f>
        <v>#REF!</v>
      </c>
    </row>
    <row r="5" spans="1:9" ht="20.100000000000001" customHeight="1">
      <c r="A5" s="13" t="s">
        <v>70</v>
      </c>
      <c r="B5" s="277"/>
      <c r="C5" s="190"/>
      <c r="E5" s="628"/>
      <c r="F5" s="200"/>
      <c r="G5" s="200"/>
      <c r="H5" s="629"/>
    </row>
    <row r="6" spans="1:9" ht="15" customHeight="1">
      <c r="A6" s="311"/>
      <c r="B6" s="311"/>
      <c r="C6" s="311"/>
      <c r="D6" s="628"/>
    </row>
    <row r="7" spans="1:9" s="315" customFormat="1" ht="24.95" customHeight="1">
      <c r="H7" s="837"/>
      <c r="I7" s="781"/>
    </row>
    <row r="8" spans="1:9" s="315" customFormat="1" ht="24.95" customHeight="1">
      <c r="A8" s="525" t="s">
        <v>74</v>
      </c>
      <c r="B8" s="527" t="s">
        <v>127</v>
      </c>
      <c r="C8" s="372" t="s">
        <v>101</v>
      </c>
      <c r="D8" s="525" t="s">
        <v>46</v>
      </c>
      <c r="E8" s="525" t="s">
        <v>185</v>
      </c>
      <c r="F8" s="525" t="s">
        <v>186</v>
      </c>
      <c r="H8" s="781"/>
      <c r="I8" s="781"/>
    </row>
    <row r="9" spans="1:9" s="315" customFormat="1" ht="24.95" customHeight="1">
      <c r="A9" s="526"/>
      <c r="B9" s="528" t="s">
        <v>276</v>
      </c>
      <c r="C9" s="791" t="s">
        <v>28</v>
      </c>
      <c r="D9" s="373" t="s">
        <v>187</v>
      </c>
      <c r="E9" s="373" t="s">
        <v>94</v>
      </c>
      <c r="F9" s="373" t="s">
        <v>125</v>
      </c>
      <c r="H9" s="781"/>
      <c r="I9" s="781"/>
    </row>
    <row r="10" spans="1:9" s="315" customFormat="1" ht="24.95" customHeight="1">
      <c r="A10" s="278" t="s">
        <v>311</v>
      </c>
      <c r="B10" s="838" t="s">
        <v>345</v>
      </c>
      <c r="C10" s="23">
        <v>44374</v>
      </c>
      <c r="D10" s="23">
        <v>44376</v>
      </c>
      <c r="E10" s="23">
        <v>44378</v>
      </c>
      <c r="F10" s="23">
        <v>44379</v>
      </c>
      <c r="H10" s="781"/>
      <c r="I10" s="781"/>
    </row>
    <row r="11" spans="1:9" s="315" customFormat="1" ht="24.95" customHeight="1">
      <c r="A11" s="805" t="s">
        <v>305</v>
      </c>
      <c r="B11" s="838" t="s">
        <v>401</v>
      </c>
      <c r="C11" s="23">
        <f>C10+7</f>
        <v>44381</v>
      </c>
      <c r="D11" s="23">
        <f t="shared" ref="D11" si="0">C11+2</f>
        <v>44383</v>
      </c>
      <c r="E11" s="23">
        <f t="shared" ref="E11" si="1">C11+4</f>
        <v>44385</v>
      </c>
      <c r="F11" s="1042" t="s">
        <v>302</v>
      </c>
      <c r="H11" s="781"/>
      <c r="I11" s="781"/>
    </row>
    <row r="12" spans="1:9" s="315" customFormat="1" ht="24.95" customHeight="1">
      <c r="A12" s="805" t="s">
        <v>188</v>
      </c>
      <c r="B12" s="838" t="s">
        <v>402</v>
      </c>
      <c r="C12" s="23">
        <f t="shared" ref="C12:C16" si="2">C11+7</f>
        <v>44388</v>
      </c>
      <c r="D12" s="23">
        <f t="shared" ref="D12:D16" si="3">C12+2</f>
        <v>44390</v>
      </c>
      <c r="E12" s="23">
        <f t="shared" ref="E12:E16" si="4">C12+4</f>
        <v>44392</v>
      </c>
      <c r="F12" s="1042" t="s">
        <v>302</v>
      </c>
      <c r="H12" s="781"/>
      <c r="I12" s="781"/>
    </row>
    <row r="13" spans="1:9" s="315" customFormat="1" ht="24.95" customHeight="1">
      <c r="A13" s="278" t="s">
        <v>311</v>
      </c>
      <c r="B13" s="838" t="s">
        <v>476</v>
      </c>
      <c r="C13" s="23">
        <f>C12+7</f>
        <v>44395</v>
      </c>
      <c r="D13" s="23">
        <f t="shared" ref="D13:D14" si="5">C13+2</f>
        <v>44397</v>
      </c>
      <c r="E13" s="23">
        <f t="shared" ref="E13:E14" si="6">C13+4</f>
        <v>44399</v>
      </c>
      <c r="F13" s="23">
        <f t="shared" ref="F13" si="7">C13+5</f>
        <v>44400</v>
      </c>
      <c r="H13" s="781"/>
      <c r="I13" s="781"/>
    </row>
    <row r="14" spans="1:9" s="315" customFormat="1" ht="24.95" customHeight="1">
      <c r="A14" s="805" t="s">
        <v>305</v>
      </c>
      <c r="B14" s="838" t="s">
        <v>403</v>
      </c>
      <c r="C14" s="23">
        <f t="shared" si="2"/>
        <v>44402</v>
      </c>
      <c r="D14" s="23">
        <f t="shared" si="5"/>
        <v>44404</v>
      </c>
      <c r="E14" s="23">
        <f t="shared" si="6"/>
        <v>44406</v>
      </c>
      <c r="F14" s="1042" t="s">
        <v>302</v>
      </c>
      <c r="H14" s="781"/>
      <c r="I14" s="781"/>
    </row>
    <row r="15" spans="1:9" s="315" customFormat="1" ht="24.95" customHeight="1">
      <c r="A15" s="805" t="s">
        <v>188</v>
      </c>
      <c r="B15" s="838" t="s">
        <v>477</v>
      </c>
      <c r="C15" s="23">
        <f t="shared" si="2"/>
        <v>44409</v>
      </c>
      <c r="D15" s="23">
        <f t="shared" si="3"/>
        <v>44411</v>
      </c>
      <c r="E15" s="23">
        <f t="shared" si="4"/>
        <v>44413</v>
      </c>
      <c r="F15" s="1042" t="s">
        <v>302</v>
      </c>
      <c r="H15" s="781"/>
      <c r="I15" s="781"/>
    </row>
    <row r="16" spans="1:9" s="315" customFormat="1" ht="24.95" customHeight="1">
      <c r="A16" s="278" t="s">
        <v>311</v>
      </c>
      <c r="B16" s="838" t="s">
        <v>478</v>
      </c>
      <c r="C16" s="23">
        <f t="shared" si="2"/>
        <v>44416</v>
      </c>
      <c r="D16" s="23">
        <f t="shared" si="3"/>
        <v>44418</v>
      </c>
      <c r="E16" s="23">
        <f t="shared" si="4"/>
        <v>44420</v>
      </c>
      <c r="F16" s="23">
        <f t="shared" ref="F16" si="8">C16+5</f>
        <v>44421</v>
      </c>
      <c r="H16" s="1033"/>
      <c r="I16" s="1033"/>
    </row>
    <row r="17" spans="1:9" ht="15.75">
      <c r="A17" s="311" t="s">
        <v>189</v>
      </c>
      <c r="B17" s="311"/>
      <c r="C17" s="590" t="s">
        <v>84</v>
      </c>
      <c r="D17" s="641"/>
      <c r="H17" s="781"/>
      <c r="I17" s="781"/>
    </row>
    <row r="18" spans="1:9" ht="15.75">
      <c r="A18" s="839" t="s">
        <v>83</v>
      </c>
      <c r="B18" s="840"/>
      <c r="C18" s="190"/>
      <c r="H18" s="781"/>
      <c r="I18" s="781"/>
    </row>
    <row r="19" spans="1:9" ht="18.75">
      <c r="A19" s="841" t="s">
        <v>261</v>
      </c>
      <c r="B19" s="842"/>
    </row>
    <row r="21" spans="1:9" ht="18">
      <c r="A21" s="853" t="s">
        <v>600</v>
      </c>
    </row>
    <row r="24" spans="1:9" ht="31.5">
      <c r="A24" s="525" t="s">
        <v>74</v>
      </c>
      <c r="B24" s="527" t="s">
        <v>127</v>
      </c>
      <c r="C24" s="372" t="s">
        <v>101</v>
      </c>
      <c r="D24" s="525" t="s">
        <v>46</v>
      </c>
      <c r="E24" s="525" t="s">
        <v>185</v>
      </c>
      <c r="F24" s="525" t="s">
        <v>186</v>
      </c>
    </row>
    <row r="25" spans="1:9" ht="15.75">
      <c r="A25" s="526"/>
      <c r="B25" s="528" t="s">
        <v>276</v>
      </c>
      <c r="C25" s="791" t="s">
        <v>28</v>
      </c>
      <c r="D25" s="373" t="s">
        <v>93</v>
      </c>
      <c r="E25" s="373" t="s">
        <v>125</v>
      </c>
      <c r="F25" s="373"/>
    </row>
    <row r="26" spans="1:9" ht="15.75">
      <c r="A26" s="278" t="s">
        <v>601</v>
      </c>
      <c r="B26" s="838" t="s">
        <v>602</v>
      </c>
      <c r="C26" s="23">
        <v>44379</v>
      </c>
      <c r="D26" s="23">
        <f>C26+3</f>
        <v>44382</v>
      </c>
      <c r="E26" s="855" t="s">
        <v>300</v>
      </c>
      <c r="F26" s="855" t="s">
        <v>300</v>
      </c>
    </row>
    <row r="27" spans="1:9" ht="15.75">
      <c r="A27" s="278" t="s">
        <v>601</v>
      </c>
      <c r="B27" s="838" t="s">
        <v>603</v>
      </c>
      <c r="C27" s="23">
        <v>44387</v>
      </c>
      <c r="D27" s="23">
        <f t="shared" ref="D27:D28" si="9">C27+3</f>
        <v>44390</v>
      </c>
      <c r="E27" s="23">
        <v>44392</v>
      </c>
      <c r="F27" s="855" t="s">
        <v>300</v>
      </c>
    </row>
    <row r="28" spans="1:9" ht="15.75">
      <c r="A28" s="278" t="s">
        <v>601</v>
      </c>
      <c r="B28" s="838" t="s">
        <v>604</v>
      </c>
      <c r="C28" s="23">
        <v>44397</v>
      </c>
      <c r="D28" s="23">
        <f t="shared" si="9"/>
        <v>44400</v>
      </c>
      <c r="E28" s="855" t="s">
        <v>300</v>
      </c>
      <c r="F28" s="855" t="s">
        <v>300</v>
      </c>
    </row>
    <row r="30" spans="1:9" ht="15.75">
      <c r="A30" s="839" t="s">
        <v>83</v>
      </c>
    </row>
    <row r="31" spans="1:9" ht="18">
      <c r="A31" s="841" t="s">
        <v>605</v>
      </c>
    </row>
    <row r="34" spans="1:2" ht="15.75">
      <c r="A34" s="843" t="s">
        <v>65</v>
      </c>
      <c r="B34" s="844"/>
    </row>
    <row r="35" spans="1:2" ht="15.75">
      <c r="A35" s="650" t="s">
        <v>0</v>
      </c>
      <c r="B35" s="646"/>
    </row>
    <row r="36" spans="1:2" ht="15.75">
      <c r="A36" s="164" t="s">
        <v>66</v>
      </c>
      <c r="B36" s="646"/>
    </row>
    <row r="37" spans="1:2" ht="15.75">
      <c r="A37" s="164" t="s">
        <v>67</v>
      </c>
      <c r="B37" s="646"/>
    </row>
    <row r="38" spans="1:2" ht="15.75">
      <c r="A38" s="649" t="s">
        <v>68</v>
      </c>
    </row>
    <row r="39" spans="1:2" ht="15.75">
      <c r="A39" s="164" t="s">
        <v>85</v>
      </c>
    </row>
  </sheetData>
  <customSheetViews>
    <customSheetView guid="{035FD7B7-E407-47C6-82D2-F16A7036DEE3}" scale="85" topLeftCell="A7">
      <selection activeCell="A3" sqref="A3"/>
      <pageMargins left="0.7" right="0.7" top="0.75" bottom="0.75" header="0.3" footer="0.3"/>
      <pageSetup paperSize="9" scale="97" orientation="landscape"/>
    </customSheetView>
    <customSheetView guid="{D73C7D54-4891-4237-9750-225D2462AB34}" scale="85" topLeftCell="A4">
      <selection activeCell="A3" sqref="A3"/>
      <pageMargins left="0.7" right="0.7" top="0.75" bottom="0.75" header="0.3" footer="0.3"/>
      <pageSetup paperSize="9" scale="97" orientation="landscape"/>
    </customSheetView>
    <customSheetView guid="{77C6715E-78A8-45AF-BBE5-55C648F3FD39}" scale="85">
      <selection activeCell="F19" sqref="F19"/>
      <pageMargins left="0.7" right="0.7" top="0.75" bottom="0.75" header="0.3" footer="0.3"/>
      <pageSetup paperSize="9" scale="97" orientation="landscape" r:id="rId1"/>
    </customSheetView>
    <customSheetView guid="{C6EA2456-9077-41F6-8AD1-2B98609E6968}" scale="85">
      <selection activeCell="A8" sqref="A8:C15"/>
      <pageMargins left="0.7" right="0.7" top="0.75" bottom="0.75" header="0.3" footer="0.3"/>
      <pageSetup paperSize="9" scale="97" orientation="landscape"/>
    </customSheetView>
    <customSheetView guid="{36EED012-CDEF-4DC1-8A77-CC61E5DDA9AF}" scale="85">
      <selection activeCell="A3" sqref="A3"/>
      <pageMargins left="0.7" right="0.7" top="0.75" bottom="0.75" header="0.3" footer="0.3"/>
      <pageSetup paperSize="9" scale="97" orientation="landscape"/>
    </customSheetView>
    <customSheetView guid="{6D779134-8889-443F-9ACA-8D735092180D}" scale="85">
      <selection activeCell="G18" sqref="G18"/>
      <pageMargins left="0.7" right="0.7" top="0.75" bottom="0.75" header="0.3" footer="0.3"/>
      <pageSetup paperSize="9" scale="97" orientation="landscape" r:id="rId2"/>
    </customSheetView>
    <customSheetView guid="{DB8C7FDF-A076-429E-9C69-19F5346810D2}" scale="85">
      <selection activeCell="A10" sqref="A10:B10"/>
      <pageMargins left="0.7" right="0.7" top="0.75" bottom="0.75" header="0.3" footer="0.3"/>
      <pageSetup paperSize="9" scale="97" orientation="landscape"/>
    </customSheetView>
    <customSheetView guid="{4BAB3EE4-9C54-4B90-B433-C200B8083694}" scale="85">
      <selection activeCell="G13" sqref="G13"/>
      <pageMargins left="0.7" right="0.7" top="0.75" bottom="0.75" header="0.3" footer="0.3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.7" right="0.7" top="0.75" bottom="0.75" header="0.3" footer="0.3"/>
      <pageSetup paperSize="9" scale="97" orientation="landscape"/>
    </customSheetView>
    <customSheetView guid="{23D6460C-E645-4432-B260-E5EED77E92F3}" scale="85">
      <selection activeCell="C11" sqref="C11"/>
      <pageMargins left="0.7" right="0.7" top="0.75" bottom="0.75" header="0.3" footer="0.3"/>
      <pageSetup paperSize="9" scale="97" orientation="landscape"/>
    </customSheetView>
    <customSheetView guid="{CEA7FD87-719A-426A-B06E-9D4E99783EED}" scale="85" showPageBreaks="1">
      <selection activeCell="F28" sqref="F28"/>
      <pageMargins left="0.7" right="0.7" top="0.75" bottom="0.75" header="0.3" footer="0.3"/>
      <pageSetup paperSize="9" scale="97" orientation="landscape"/>
    </customSheetView>
    <customSheetView guid="{88931C49-9137-4FED-AEBA-55DC84EE773E}" scale="85">
      <selection activeCell="C9" sqref="C9"/>
      <pageMargins left="0.7" right="0.7" top="0.75" bottom="0.75" header="0.3" footer="0.3"/>
      <pageSetup paperSize="9" scale="97" orientation="landscape"/>
    </customSheetView>
    <customSheetView guid="{D7835D66-B13D-4A90-85BF-DC3ACE120431}" scale="85">
      <selection activeCell="D11" sqref="D11"/>
      <pageMargins left="0.7" right="0.7" top="0.75" bottom="0.75" header="0.3" footer="0.3"/>
      <pageSetup paperSize="9" scale="97" orientation="landscape"/>
    </customSheetView>
    <customSheetView guid="{93A7AE30-CF2C-4CF1-930B-9425B5F5817D}" scale="85">
      <selection activeCell="F11" sqref="F11"/>
      <pageMargins left="0.7" right="0.7" top="0.75" bottom="0.75" header="0.3" footer="0.3"/>
      <pageSetup paperSize="9" scale="97" orientation="landscape"/>
    </customSheetView>
    <customSheetView guid="{C00304E5-BAC8-4C34-B3D2-AD7EACE0CB92}" scale="85">
      <selection activeCell="C13" sqref="C13:F13"/>
      <pageMargins left="0.7" right="0.7" top="0.75" bottom="0.75" header="0.3" footer="0.3"/>
      <pageSetup paperSize="9" scale="97" orientation="landscape"/>
    </customSheetView>
    <customSheetView guid="{B9C309E4-7299-4CD5-AAAB-CF9542D1540F}" scale="85">
      <selection activeCell="F11" sqref="F11"/>
      <pageMargins left="0.7" right="0.7" top="0.75" bottom="0.75" header="0.3" footer="0.3"/>
      <pageSetup paperSize="9" scale="97" orientation="landscape"/>
    </customSheetView>
    <customSheetView guid="{3E9A2BAE-164D-47A0-8104-C7D4E0A4EAEF}" scale="85">
      <selection activeCell="E13" sqref="E13"/>
      <pageMargins left="0.7" right="0.7" top="0.75" bottom="0.75" header="0.3" footer="0.3"/>
      <pageSetup paperSize="9" scale="97" orientation="landscape"/>
    </customSheetView>
    <customSheetView guid="{3DA74F3E-F145-470D-BDA0-4288A858AFDF}" scale="85" topLeftCell="A4">
      <selection activeCell="F17" sqref="F16:F17"/>
      <pageMargins left="0.7" right="0.7" top="0.75" bottom="0.75" header="0.3" footer="0.3"/>
      <pageSetup paperSize="9" scale="97" orientation="landscape"/>
    </customSheetView>
    <customSheetView guid="{8E2DF192-20FD-40DB-8385-493ED9B1C2BF}" scale="85">
      <selection activeCell="E21" sqref="E21"/>
      <pageMargins left="0.7" right="0.7" top="0.75" bottom="0.75" header="0.3" footer="0.3"/>
      <pageSetup paperSize="9" scale="97" orientation="landscape"/>
    </customSheetView>
  </customSheetView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"/>
  <sheetViews>
    <sheetView showGridLines="0" zoomScale="85" zoomScaleNormal="85" workbookViewId="0">
      <selection activeCell="A11" sqref="A11:XFD11"/>
    </sheetView>
  </sheetViews>
  <sheetFormatPr defaultColWidth="8.875" defaultRowHeight="12.75"/>
  <cols>
    <col min="1" max="1" width="19.25" style="608" customWidth="1"/>
    <col min="2" max="2" width="15.625" style="608" customWidth="1"/>
    <col min="3" max="3" width="15.625" style="610" customWidth="1"/>
    <col min="4" max="4" width="21.5" style="610" customWidth="1"/>
    <col min="5" max="5" width="23.125" style="257" customWidth="1"/>
    <col min="6" max="6" width="21.875" style="257" customWidth="1"/>
    <col min="7" max="7" width="20.25" style="257" customWidth="1"/>
    <col min="8" max="8" width="4.625" style="257" customWidth="1"/>
    <col min="9" max="9" width="8.875" style="257"/>
    <col min="10" max="10" width="6.375" style="257" customWidth="1"/>
    <col min="11" max="16384" width="8.875" style="257"/>
  </cols>
  <sheetData>
    <row r="1" spans="1:9" s="845" customFormat="1" ht="24.95" customHeight="1">
      <c r="A1" s="829" t="s">
        <v>191</v>
      </c>
      <c r="B1" s="782"/>
      <c r="C1" s="782"/>
      <c r="D1" s="782"/>
      <c r="E1" s="782"/>
      <c r="F1" s="782"/>
      <c r="G1" s="782"/>
      <c r="H1" s="829"/>
    </row>
    <row r="2" spans="1:9" s="364" customFormat="1" ht="24.75" customHeight="1">
      <c r="A2" s="782"/>
      <c r="B2" s="782"/>
      <c r="C2" s="782"/>
      <c r="D2" s="782"/>
      <c r="E2" s="782"/>
      <c r="F2" s="782"/>
      <c r="G2" s="782"/>
      <c r="I2" s="825"/>
    </row>
    <row r="3" spans="1:9" ht="28.5" customHeight="1">
      <c r="A3" s="854" t="s">
        <v>192</v>
      </c>
      <c r="B3" s="783"/>
      <c r="C3" s="783"/>
      <c r="D3" s="783"/>
      <c r="E3" s="783"/>
      <c r="F3" s="846"/>
      <c r="I3" s="825"/>
    </row>
    <row r="4" spans="1:9" ht="28.5" customHeight="1">
      <c r="A4" s="13" t="s">
        <v>70</v>
      </c>
      <c r="B4" s="246"/>
      <c r="C4" s="248"/>
      <c r="D4" s="365" t="s">
        <v>87</v>
      </c>
      <c r="E4" s="325" t="e">
        <f>#REF!</f>
        <v>#REF!</v>
      </c>
    </row>
    <row r="5" spans="1:9" ht="18">
      <c r="A5" s="250"/>
      <c r="B5" s="251"/>
      <c r="C5" s="629"/>
      <c r="D5" s="629"/>
    </row>
    <row r="6" spans="1:9" ht="50.25" customHeight="1">
      <c r="A6" s="786" t="s">
        <v>74</v>
      </c>
      <c r="B6" s="787" t="s">
        <v>193</v>
      </c>
      <c r="C6" s="765" t="s">
        <v>194</v>
      </c>
      <c r="D6" s="776" t="s">
        <v>195</v>
      </c>
      <c r="E6" s="784" t="s">
        <v>196</v>
      </c>
      <c r="F6" s="784"/>
    </row>
    <row r="7" spans="1:9" ht="24.95" customHeight="1">
      <c r="A7" s="786"/>
      <c r="B7" s="788"/>
      <c r="C7" s="789"/>
      <c r="D7" s="767" t="s">
        <v>187</v>
      </c>
      <c r="E7" s="785" t="s">
        <v>125</v>
      </c>
      <c r="F7" s="785"/>
    </row>
    <row r="8" spans="1:9" ht="24.95" customHeight="1">
      <c r="A8" s="786"/>
      <c r="B8" s="788"/>
      <c r="C8" s="761" t="s">
        <v>43</v>
      </c>
      <c r="D8" s="367"/>
      <c r="E8" s="368" t="s">
        <v>197</v>
      </c>
      <c r="F8" s="369" t="s">
        <v>198</v>
      </c>
      <c r="G8" s="847"/>
    </row>
    <row r="9" spans="1:9" ht="24.95" customHeight="1">
      <c r="A9" s="278" t="s">
        <v>199</v>
      </c>
      <c r="B9" s="838" t="s">
        <v>404</v>
      </c>
      <c r="C9" s="23">
        <v>44375</v>
      </c>
      <c r="D9" s="23">
        <v>44377</v>
      </c>
      <c r="E9" s="23">
        <f>C9+5</f>
        <v>44380</v>
      </c>
      <c r="F9" s="23"/>
    </row>
    <row r="10" spans="1:9" ht="24.95" customHeight="1">
      <c r="A10" s="805" t="s">
        <v>200</v>
      </c>
      <c r="B10" s="838" t="s">
        <v>401</v>
      </c>
      <c r="C10" s="23">
        <f>C9+7</f>
        <v>44382</v>
      </c>
      <c r="D10" s="23">
        <f>C10+2</f>
        <v>44384</v>
      </c>
      <c r="E10" s="23"/>
      <c r="F10" s="23">
        <f>D10+5</f>
        <v>44389</v>
      </c>
    </row>
    <row r="11" spans="1:9" ht="24.95" customHeight="1">
      <c r="A11" s="805" t="s">
        <v>199</v>
      </c>
      <c r="B11" s="838" t="s">
        <v>357</v>
      </c>
      <c r="C11" s="23">
        <f t="shared" ref="C11:C15" si="0">C10+7</f>
        <v>44389</v>
      </c>
      <c r="D11" s="23">
        <f t="shared" ref="D11:D15" si="1">C11+2</f>
        <v>44391</v>
      </c>
      <c r="E11" s="23">
        <f>C11+5</f>
        <v>44394</v>
      </c>
      <c r="F11" s="23"/>
    </row>
    <row r="12" spans="1:9" ht="24.95" customHeight="1">
      <c r="A12" s="805" t="s">
        <v>200</v>
      </c>
      <c r="B12" s="838" t="s">
        <v>403</v>
      </c>
      <c r="C12" s="23">
        <f t="shared" si="0"/>
        <v>44396</v>
      </c>
      <c r="D12" s="23">
        <f>C12+2</f>
        <v>44398</v>
      </c>
      <c r="E12" s="23"/>
      <c r="F12" s="23">
        <f>D12+5</f>
        <v>44403</v>
      </c>
    </row>
    <row r="13" spans="1:9" ht="24.75" customHeight="1">
      <c r="A13" s="805" t="s">
        <v>199</v>
      </c>
      <c r="B13" s="838" t="s">
        <v>479</v>
      </c>
      <c r="C13" s="23">
        <f t="shared" si="0"/>
        <v>44403</v>
      </c>
      <c r="D13" s="23">
        <f t="shared" si="1"/>
        <v>44405</v>
      </c>
      <c r="E13" s="23">
        <f>C13+5</f>
        <v>44408</v>
      </c>
      <c r="F13" s="23"/>
      <c r="G13" s="129"/>
    </row>
    <row r="14" spans="1:9" ht="24.75" customHeight="1">
      <c r="A14" s="805" t="s">
        <v>200</v>
      </c>
      <c r="B14" s="838" t="s">
        <v>480</v>
      </c>
      <c r="C14" s="23">
        <f t="shared" si="0"/>
        <v>44410</v>
      </c>
      <c r="D14" s="23">
        <f t="shared" si="1"/>
        <v>44412</v>
      </c>
      <c r="E14" s="23"/>
      <c r="F14" s="23">
        <f>D14+5</f>
        <v>44417</v>
      </c>
      <c r="G14" s="129"/>
    </row>
    <row r="15" spans="1:9" ht="24.75" customHeight="1">
      <c r="A15" s="805" t="s">
        <v>199</v>
      </c>
      <c r="B15" s="838" t="s">
        <v>481</v>
      </c>
      <c r="C15" s="23">
        <f t="shared" si="0"/>
        <v>44417</v>
      </c>
      <c r="D15" s="23">
        <f t="shared" si="1"/>
        <v>44419</v>
      </c>
      <c r="E15" s="23">
        <f>C15+5</f>
        <v>44422</v>
      </c>
      <c r="F15" s="23"/>
      <c r="G15" s="129"/>
    </row>
    <row r="16" spans="1:9" ht="13.5" customHeight="1">
      <c r="C16" s="590" t="s">
        <v>84</v>
      </c>
    </row>
    <row r="17" spans="1:3" ht="15.75">
      <c r="A17" s="592" t="s">
        <v>201</v>
      </c>
      <c r="C17" s="590"/>
    </row>
    <row r="18" spans="1:3" ht="18">
      <c r="A18" s="841" t="s">
        <v>260</v>
      </c>
      <c r="C18" s="590"/>
    </row>
    <row r="19" spans="1:3" ht="18">
      <c r="A19" s="841"/>
      <c r="C19" s="590"/>
    </row>
    <row r="21" spans="1:3" ht="18">
      <c r="A21" s="848" t="s">
        <v>65</v>
      </c>
      <c r="B21" s="612"/>
      <c r="C21" s="614"/>
    </row>
    <row r="22" spans="1:3" ht="15.75">
      <c r="A22" s="650" t="s">
        <v>0</v>
      </c>
      <c r="B22" s="259"/>
      <c r="C22" s="371"/>
    </row>
    <row r="23" spans="1:3" ht="20.25">
      <c r="A23" s="651" t="s">
        <v>66</v>
      </c>
      <c r="B23" s="849"/>
      <c r="C23" s="371"/>
    </row>
    <row r="24" spans="1:3" ht="20.25">
      <c r="A24" s="161" t="s">
        <v>67</v>
      </c>
      <c r="B24" s="849"/>
      <c r="C24" s="371"/>
    </row>
    <row r="25" spans="1:3" ht="20.25">
      <c r="A25" s="649" t="s">
        <v>68</v>
      </c>
      <c r="B25" s="849"/>
    </row>
    <row r="26" spans="1:3" ht="20.25">
      <c r="A26" s="161" t="s">
        <v>85</v>
      </c>
      <c r="B26" s="849"/>
    </row>
  </sheetData>
  <customSheetViews>
    <customSheetView guid="{035FD7B7-E407-47C6-82D2-F16A7036DEE3}" scale="85" showGridLines="0">
      <selection activeCell="G19" sqref="G19"/>
      <pageMargins left="0.7" right="0.7" top="0.75" bottom="0.75" header="0.3" footer="0.3"/>
      <pageSetup scale="65" orientation="landscape" r:id="rId1"/>
    </customSheetView>
    <customSheetView guid="{D73C7D54-4891-4237-9750-225D2462AB34}" scale="85" showGridLines="0" topLeftCell="A7">
      <selection activeCell="G19" sqref="G19"/>
      <pageMargins left="0.7" right="0.7" top="0.75" bottom="0.75" header="0.3" footer="0.3"/>
      <pageSetup scale="65" orientation="landscape" r:id="rId2"/>
    </customSheetView>
    <customSheetView guid="{77C6715E-78A8-45AF-BBE5-55C648F3FD39}" scale="85" showGridLines="0">
      <selection activeCell="A6" sqref="A6:F15"/>
      <pageMargins left="0.7" right="0.7" top="0.75" bottom="0.75" header="0.3" footer="0.3"/>
      <pageSetup scale="65" orientation="landscape" r:id="rId3"/>
    </customSheetView>
    <customSheetView guid="{C6EA2456-9077-41F6-8AD1-2B98609E6968}" scale="85" showGridLines="0" topLeftCell="A4">
      <selection activeCell="A26" sqref="A26"/>
      <pageMargins left="0.7" right="0.7" top="0.75" bottom="0.75" header="0.3" footer="0.3"/>
      <pageSetup scale="65" orientation="landscape" r:id="rId4"/>
    </customSheetView>
    <customSheetView guid="{36EED012-CDEF-4DC1-8A77-CC61E5DDA9AF}" scale="85" showGridLines="0">
      <selection activeCell="F22" sqref="F22"/>
      <pageMargins left="0.7" right="0.7" top="0.75" bottom="0.75" header="0.3" footer="0.3"/>
      <pageSetup scale="65" orientation="landscape" r:id="rId5"/>
    </customSheetView>
    <customSheetView guid="{6D779134-8889-443F-9ACA-8D735092180D}" scale="85" showGridLines="0">
      <selection activeCell="F23" sqref="F23"/>
      <pageMargins left="0.7" right="0.7" top="0.75" bottom="0.75" header="0.3" footer="0.3"/>
      <pageSetup scale="65" orientation="landscape" r:id="rId6"/>
    </customSheetView>
    <customSheetView guid="{DB8C7FDF-A076-429E-9C69-19F5346810D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4BAB3EE4-9C54-4B90-B433-C200B8083694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A0571078-F8D9-4419-99DA-CC05A0A8884F}" scale="85" showGridLines="0" topLeftCell="A7">
      <selection activeCell="I24" sqref="I24"/>
      <pageMargins left="0.7" right="0.7" top="0.75" bottom="0.75" header="0.3" footer="0.3"/>
      <pageSetup scale="65" orientation="landscape"/>
    </customSheetView>
    <customSheetView guid="{23D6460C-E645-4432-B260-E5EED77E92F3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CEA7FD87-719A-426A-B06E-9D4E99783EED}" scale="85" showGridLines="0">
      <selection activeCell="D9" sqref="D9:F9"/>
      <pageMargins left="0.7" right="0.7" top="0.75" bottom="0.75" header="0.3" footer="0.3"/>
      <pageSetup scale="65" orientation="landscape"/>
    </customSheetView>
    <customSheetView guid="{88931C49-9137-4FED-AEBA-55DC84EE773E}" scale="85" showGridLines="0">
      <selection activeCell="G12" sqref="G12"/>
      <pageMargins left="0.7" right="0.7" top="0.75" bottom="0.75" header="0.3" footer="0.3"/>
      <pageSetup scale="65" orientation="landscape"/>
    </customSheetView>
    <customSheetView guid="{D7835D66-B13D-4A90-85BF-DC3ACE120431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93A7AE30-CF2C-4CF1-930B-9425B5F5817D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C00304E5-BAC8-4C34-B3D2-AD7EACE0CB9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B9C309E4-7299-4CD5-AAAB-CF9542D1540F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3E9A2BAE-164D-47A0-8104-C7D4E0A4EAEF}" scale="85" showGridLines="0">
      <selection activeCell="E21" sqref="E21"/>
      <pageMargins left="0.7" right="0.7" top="0.75" bottom="0.75" header="0.3" footer="0.3"/>
      <pageSetup scale="65" orientation="landscape" r:id="rId7"/>
    </customSheetView>
    <customSheetView guid="{3DA74F3E-F145-470D-BDA0-4288A858AFDF}" scale="85" showGridLines="0">
      <selection activeCell="E21" sqref="E21"/>
      <pageMargins left="0.7" right="0.7" top="0.75" bottom="0.75" header="0.3" footer="0.3"/>
      <pageSetup scale="65" orientation="landscape" r:id="rId8"/>
    </customSheetView>
    <customSheetView guid="{8E2DF192-20FD-40DB-8385-493ED9B1C2BF}" scale="85" showGridLines="0" topLeftCell="A4">
      <selection activeCell="D25" sqref="D25"/>
      <pageMargins left="0.7" right="0.7" top="0.75" bottom="0.75" header="0.3" footer="0.3"/>
      <pageSetup scale="65" orientation="landscape" r:id="rId9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10"/>
  <drawing r:id="rId11"/>
  <legacyDrawing r:id="rId1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5"/>
  <sheetViews>
    <sheetView showGridLines="0" topLeftCell="A46" zoomScale="85" zoomScaleNormal="85" workbookViewId="0">
      <selection activeCell="D53" sqref="D53"/>
    </sheetView>
  </sheetViews>
  <sheetFormatPr defaultColWidth="8.875" defaultRowHeight="14.25"/>
  <cols>
    <col min="1" max="1" width="20.625" style="317" customWidth="1"/>
    <col min="2" max="2" width="11.75" style="317" customWidth="1"/>
    <col min="3" max="3" width="8.875" style="317" customWidth="1"/>
    <col min="4" max="4" width="13.375" style="317" customWidth="1"/>
    <col min="5" max="5" width="16.25" style="318" customWidth="1"/>
    <col min="6" max="6" width="30.5" style="318" customWidth="1"/>
    <col min="7" max="7" width="30" style="318" customWidth="1"/>
    <col min="8" max="8" width="17.5" style="317" customWidth="1"/>
    <col min="9" max="9" width="15.125" style="317" customWidth="1"/>
    <col min="10" max="10" width="13.5" style="317" customWidth="1"/>
    <col min="11" max="11" width="11.125" style="317" customWidth="1"/>
    <col min="12" max="16384" width="8.875" style="317"/>
  </cols>
  <sheetData>
    <row r="1" spans="1:12" ht="24.95" customHeight="1">
      <c r="A1" s="1064" t="s">
        <v>0</v>
      </c>
      <c r="B1" s="1064"/>
      <c r="C1" s="1064"/>
      <c r="D1" s="1064"/>
      <c r="E1" s="1064"/>
      <c r="F1" s="1064"/>
      <c r="G1" s="1064"/>
      <c r="H1" s="1064"/>
      <c r="I1" s="1064"/>
      <c r="J1" s="357"/>
      <c r="K1" s="320"/>
    </row>
    <row r="2" spans="1:12" ht="24.95" customHeight="1">
      <c r="A2" s="1064"/>
      <c r="B2" s="1064"/>
      <c r="C2" s="1064"/>
      <c r="D2" s="1064"/>
      <c r="E2" s="1064"/>
      <c r="F2" s="1064"/>
      <c r="G2" s="1064"/>
      <c r="H2" s="1064"/>
      <c r="I2" s="1064"/>
      <c r="J2" s="357"/>
      <c r="K2" s="320"/>
    </row>
    <row r="3" spans="1:12" ht="15" customHeight="1">
      <c r="A3" s="320"/>
      <c r="B3" s="320"/>
      <c r="C3" s="320"/>
      <c r="D3" s="321"/>
      <c r="E3" s="321"/>
      <c r="F3" s="321"/>
      <c r="G3" s="321"/>
      <c r="H3" s="321"/>
      <c r="I3" s="321"/>
      <c r="J3" s="321"/>
      <c r="K3" s="320"/>
    </row>
    <row r="4" spans="1:12" s="316" customFormat="1" ht="20.100000000000001" customHeight="1">
      <c r="B4" s="322"/>
      <c r="C4" s="322"/>
      <c r="D4" s="1074" t="s">
        <v>202</v>
      </c>
      <c r="E4" s="1074"/>
      <c r="F4" s="1074"/>
      <c r="G4" s="322"/>
      <c r="H4" s="322"/>
      <c r="I4" s="322"/>
      <c r="J4" s="322"/>
      <c r="K4" s="322"/>
    </row>
    <row r="5" spans="1:12" ht="15" customHeight="1">
      <c r="A5" s="323"/>
      <c r="B5" s="323"/>
      <c r="C5" s="323"/>
      <c r="D5" s="323"/>
      <c r="E5" s="1027" t="s">
        <v>351</v>
      </c>
      <c r="F5" s="323"/>
      <c r="G5" s="324" t="s">
        <v>87</v>
      </c>
      <c r="H5" s="325" t="e">
        <f>'KTX1'!D5</f>
        <v>#REF!</v>
      </c>
      <c r="I5" s="323"/>
      <c r="K5" s="323"/>
    </row>
    <row r="6" spans="1:12" s="316" customFormat="1" ht="20.100000000000001" customHeight="1">
      <c r="A6" s="13" t="s">
        <v>70</v>
      </c>
      <c r="B6" s="326"/>
      <c r="C6" s="326"/>
      <c r="D6" s="327"/>
      <c r="E6" s="328"/>
      <c r="F6" s="329"/>
      <c r="G6" s="329"/>
      <c r="J6" s="316" t="s">
        <v>99</v>
      </c>
    </row>
    <row r="7" spans="1:12" s="172" customFormat="1" ht="15" customHeight="1">
      <c r="B7" s="330"/>
      <c r="C7" s="330"/>
      <c r="D7" s="317"/>
      <c r="E7" s="317"/>
      <c r="F7" s="317"/>
      <c r="G7" s="317"/>
      <c r="H7" s="317"/>
      <c r="I7" s="317"/>
      <c r="J7" s="317"/>
      <c r="K7" s="317"/>
    </row>
    <row r="8" spans="1:12" s="172" customFormat="1" ht="39.950000000000003" customHeight="1">
      <c r="A8" s="1075" t="s">
        <v>74</v>
      </c>
      <c r="B8" s="1077" t="s">
        <v>203</v>
      </c>
      <c r="C8" s="1078"/>
      <c r="D8" s="331" t="s">
        <v>101</v>
      </c>
      <c r="E8" s="332" t="s">
        <v>73</v>
      </c>
      <c r="F8" s="1083" t="s">
        <v>204</v>
      </c>
      <c r="G8" s="1081" t="s">
        <v>73</v>
      </c>
      <c r="H8" s="1082"/>
      <c r="I8" s="358"/>
    </row>
    <row r="9" spans="1:12" s="172" customFormat="1" ht="39.950000000000003" customHeight="1">
      <c r="A9" s="1076"/>
      <c r="B9" s="1079"/>
      <c r="C9" s="1080"/>
      <c r="D9" s="332" t="s">
        <v>28</v>
      </c>
      <c r="E9" s="333" t="s">
        <v>185</v>
      </c>
      <c r="F9" s="1084"/>
      <c r="G9" s="334" t="s">
        <v>185</v>
      </c>
      <c r="H9" s="335" t="s">
        <v>205</v>
      </c>
      <c r="I9" s="358"/>
      <c r="J9" s="1073"/>
      <c r="K9" s="1073"/>
      <c r="L9" s="1073"/>
    </row>
    <row r="10" spans="1:12" s="172" customFormat="1" ht="20.100000000000001" customHeight="1">
      <c r="A10" s="26"/>
      <c r="B10" s="1085" t="str">
        <f>'Port Klang West &amp; Pasir Gudang '!B10</f>
        <v>056S</v>
      </c>
      <c r="C10" s="1086"/>
      <c r="D10" s="793"/>
      <c r="E10" s="793"/>
      <c r="F10" s="345" t="s">
        <v>494</v>
      </c>
      <c r="G10" s="336">
        <v>44379</v>
      </c>
      <c r="H10" s="336">
        <f>G10+4</f>
        <v>44383</v>
      </c>
      <c r="I10" s="358" t="s">
        <v>206</v>
      </c>
    </row>
    <row r="11" spans="1:12" s="172" customFormat="1" ht="20.100000000000001" customHeight="1">
      <c r="A11" s="27" t="str">
        <f>'Port Klang West &amp; Pasir Gudang '!A10</f>
        <v>CAPE FAWLEY</v>
      </c>
      <c r="B11" s="1087"/>
      <c r="C11" s="1088"/>
      <c r="D11" s="792">
        <f>'Port Klang West &amp; Pasir Gudang '!C10</f>
        <v>44374</v>
      </c>
      <c r="E11" s="792">
        <f>D11+4</f>
        <v>44378</v>
      </c>
      <c r="F11" s="720" t="s">
        <v>216</v>
      </c>
      <c r="G11" s="337">
        <v>44377</v>
      </c>
      <c r="H11" s="337">
        <f>G11+4</f>
        <v>44381</v>
      </c>
      <c r="I11" s="358" t="s">
        <v>350</v>
      </c>
    </row>
    <row r="12" spans="1:12" s="172" customFormat="1" ht="20.100000000000001" customHeight="1">
      <c r="A12" s="24"/>
      <c r="B12" s="1087"/>
      <c r="C12" s="1088"/>
      <c r="D12" s="1034"/>
      <c r="E12" s="794"/>
      <c r="F12" s="701" t="s">
        <v>216</v>
      </c>
      <c r="G12" s="338">
        <v>44380</v>
      </c>
      <c r="H12" s="338">
        <f>G12+4</f>
        <v>44384</v>
      </c>
      <c r="I12" s="358" t="s">
        <v>207</v>
      </c>
    </row>
    <row r="13" spans="1:12" s="172" customFormat="1" ht="20.100000000000001" customHeight="1">
      <c r="A13" s="26"/>
      <c r="B13" s="1085" t="str">
        <f>'Port Klang West &amp; Pasir Gudang '!B11</f>
        <v>109S</v>
      </c>
      <c r="C13" s="1086"/>
      <c r="D13" s="1035"/>
      <c r="E13" s="22"/>
      <c r="F13" s="345" t="s">
        <v>495</v>
      </c>
      <c r="G13" s="336">
        <f>G10+7</f>
        <v>44386</v>
      </c>
      <c r="H13" s="336">
        <f>G13+4</f>
        <v>44390</v>
      </c>
      <c r="I13" s="358"/>
    </row>
    <row r="14" spans="1:12" s="172" customFormat="1" ht="20.100000000000001" customHeight="1">
      <c r="A14" s="27" t="str">
        <f>'Port Klang West &amp; Pasir Gudang '!A11</f>
        <v>GREEN HORIZON</v>
      </c>
      <c r="B14" s="1087"/>
      <c r="C14" s="1088"/>
      <c r="D14" s="28">
        <f t="shared" ref="D14:E14" si="0">D11+7</f>
        <v>44381</v>
      </c>
      <c r="E14" s="28">
        <f t="shared" si="0"/>
        <v>44385</v>
      </c>
      <c r="F14" s="720" t="s">
        <v>216</v>
      </c>
      <c r="G14" s="337">
        <f t="shared" ref="G14:G27" si="1">G11+7</f>
        <v>44384</v>
      </c>
      <c r="H14" s="337">
        <f>H11+7</f>
        <v>44388</v>
      </c>
      <c r="I14" s="358"/>
    </row>
    <row r="15" spans="1:12" s="172" customFormat="1" ht="20.100000000000001" customHeight="1">
      <c r="A15" s="24"/>
      <c r="B15" s="1087"/>
      <c r="C15" s="1088"/>
      <c r="D15" s="25"/>
      <c r="E15" s="25"/>
      <c r="F15" s="701" t="s">
        <v>216</v>
      </c>
      <c r="G15" s="338">
        <f t="shared" si="1"/>
        <v>44387</v>
      </c>
      <c r="H15" s="338">
        <f>H12+7</f>
        <v>44391</v>
      </c>
      <c r="I15" s="358"/>
    </row>
    <row r="16" spans="1:12" s="172" customFormat="1" ht="20.100000000000001" customHeight="1">
      <c r="A16" s="26"/>
      <c r="B16" s="1085" t="str">
        <f>'Port Klang West &amp; Pasir Gudang '!B12</f>
        <v>164S</v>
      </c>
      <c r="C16" s="1086"/>
      <c r="D16" s="22"/>
      <c r="E16" s="22"/>
      <c r="F16" s="345" t="s">
        <v>496</v>
      </c>
      <c r="G16" s="336">
        <f>G13+7</f>
        <v>44393</v>
      </c>
      <c r="H16" s="336">
        <f>G16+4</f>
        <v>44397</v>
      </c>
      <c r="I16" s="358"/>
    </row>
    <row r="17" spans="1:9" s="172" customFormat="1" ht="20.100000000000001" customHeight="1">
      <c r="A17" s="27" t="str">
        <f>'Port Klang West &amp; Pasir Gudang '!A12</f>
        <v>SANTA LOUKIA</v>
      </c>
      <c r="B17" s="1087"/>
      <c r="C17" s="1088"/>
      <c r="D17" s="28">
        <f>D14+7</f>
        <v>44388</v>
      </c>
      <c r="E17" s="28">
        <f t="shared" ref="E17" si="2">E14+7</f>
        <v>44392</v>
      </c>
      <c r="F17" s="720" t="s">
        <v>216</v>
      </c>
      <c r="G17" s="337">
        <f t="shared" si="1"/>
        <v>44391</v>
      </c>
      <c r="H17" s="337">
        <f>H14+7</f>
        <v>44395</v>
      </c>
      <c r="I17" s="358"/>
    </row>
    <row r="18" spans="1:9" s="172" customFormat="1" ht="20.100000000000001" customHeight="1">
      <c r="A18" s="24"/>
      <c r="B18" s="1089"/>
      <c r="C18" s="1090"/>
      <c r="D18" s="25"/>
      <c r="E18" s="25"/>
      <c r="F18" s="701" t="s">
        <v>216</v>
      </c>
      <c r="G18" s="338">
        <f t="shared" si="1"/>
        <v>44394</v>
      </c>
      <c r="H18" s="338">
        <f>H15+7</f>
        <v>44398</v>
      </c>
      <c r="I18" s="358"/>
    </row>
    <row r="19" spans="1:9" s="172" customFormat="1" ht="20.100000000000001" customHeight="1">
      <c r="A19" s="27"/>
      <c r="B19" s="1085" t="str">
        <f>'Port Klang West &amp; Pasir Gudang '!B13</f>
        <v>057S</v>
      </c>
      <c r="C19" s="1086"/>
      <c r="D19" s="22"/>
      <c r="E19" s="22"/>
      <c r="F19" s="345" t="s">
        <v>497</v>
      </c>
      <c r="G19" s="336">
        <f>G16+7</f>
        <v>44400</v>
      </c>
      <c r="H19" s="336">
        <f>G19+4</f>
        <v>44404</v>
      </c>
      <c r="I19" s="358"/>
    </row>
    <row r="20" spans="1:9" s="172" customFormat="1" ht="20.100000000000001" customHeight="1">
      <c r="A20" s="27" t="str">
        <f>'Port Klang West &amp; Pasir Gudang '!A13</f>
        <v>CAPE FAWLEY</v>
      </c>
      <c r="B20" s="1087"/>
      <c r="C20" s="1088"/>
      <c r="D20" s="28">
        <f>D17+7</f>
        <v>44395</v>
      </c>
      <c r="E20" s="28">
        <f t="shared" ref="E20" si="3">E17+7</f>
        <v>44399</v>
      </c>
      <c r="F20" s="720" t="s">
        <v>216</v>
      </c>
      <c r="G20" s="337">
        <f t="shared" si="1"/>
        <v>44398</v>
      </c>
      <c r="H20" s="337">
        <f>H17+7</f>
        <v>44402</v>
      </c>
      <c r="I20" s="358"/>
    </row>
    <row r="21" spans="1:9" s="172" customFormat="1" ht="20.100000000000001" customHeight="1">
      <c r="A21" s="27"/>
      <c r="B21" s="1089"/>
      <c r="C21" s="1090"/>
      <c r="D21" s="25"/>
      <c r="E21" s="25"/>
      <c r="F21" s="701" t="s">
        <v>216</v>
      </c>
      <c r="G21" s="338">
        <f t="shared" si="1"/>
        <v>44401</v>
      </c>
      <c r="H21" s="338">
        <f>H18+7</f>
        <v>44405</v>
      </c>
      <c r="I21" s="358"/>
    </row>
    <row r="22" spans="1:9" s="172" customFormat="1" ht="20.100000000000001" customHeight="1">
      <c r="A22" s="26"/>
      <c r="B22" s="1085" t="str">
        <f>'Port Klang West &amp; Pasir Gudang '!B14</f>
        <v>110S</v>
      </c>
      <c r="C22" s="1086"/>
      <c r="D22" s="22"/>
      <c r="E22" s="22"/>
      <c r="F22" s="345" t="s">
        <v>498</v>
      </c>
      <c r="G22" s="336">
        <f>G19+7</f>
        <v>44407</v>
      </c>
      <c r="H22" s="336">
        <f>G22+4</f>
        <v>44411</v>
      </c>
      <c r="I22" s="358"/>
    </row>
    <row r="23" spans="1:9" s="172" customFormat="1" ht="20.100000000000001" customHeight="1">
      <c r="A23" s="27" t="str">
        <f>'Port Klang West &amp; Pasir Gudang '!A14</f>
        <v>GREEN HORIZON</v>
      </c>
      <c r="B23" s="1087"/>
      <c r="C23" s="1088"/>
      <c r="D23" s="28">
        <f>D20+7</f>
        <v>44402</v>
      </c>
      <c r="E23" s="28">
        <f t="shared" ref="E23" si="4">E20+7</f>
        <v>44406</v>
      </c>
      <c r="F23" s="720" t="s">
        <v>216</v>
      </c>
      <c r="G23" s="337">
        <f t="shared" si="1"/>
        <v>44405</v>
      </c>
      <c r="H23" s="337">
        <f>H20+7</f>
        <v>44409</v>
      </c>
      <c r="I23" s="358"/>
    </row>
    <row r="24" spans="1:9" s="172" customFormat="1" ht="20.100000000000001" customHeight="1">
      <c r="A24" s="24"/>
      <c r="B24" s="1089"/>
      <c r="C24" s="1090"/>
      <c r="D24" s="25"/>
      <c r="E24" s="25"/>
      <c r="F24" s="701" t="s">
        <v>216</v>
      </c>
      <c r="G24" s="338">
        <f t="shared" si="1"/>
        <v>44408</v>
      </c>
      <c r="H24" s="338">
        <f>H21+7</f>
        <v>44412</v>
      </c>
      <c r="I24" s="358"/>
    </row>
    <row r="25" spans="1:9" s="172" customFormat="1" ht="20.100000000000001" customHeight="1">
      <c r="A25" s="26"/>
      <c r="B25" s="1087" t="str">
        <f>'Port Klang West &amp; Pasir Gudang '!B15</f>
        <v>167S</v>
      </c>
      <c r="C25" s="1088"/>
      <c r="D25" s="22"/>
      <c r="E25" s="22"/>
      <c r="F25" s="345" t="s">
        <v>499</v>
      </c>
      <c r="G25" s="336">
        <f>G22+7</f>
        <v>44414</v>
      </c>
      <c r="H25" s="336">
        <f>G25+4</f>
        <v>44418</v>
      </c>
      <c r="I25" s="358"/>
    </row>
    <row r="26" spans="1:9" s="172" customFormat="1" ht="20.100000000000001" customHeight="1">
      <c r="A26" s="27" t="str">
        <f>'Port Klang West &amp; Pasir Gudang '!A15</f>
        <v>SANTA LOUKIA</v>
      </c>
      <c r="B26" s="1087"/>
      <c r="C26" s="1088"/>
      <c r="D26" s="28">
        <f>D23+7</f>
        <v>44409</v>
      </c>
      <c r="E26" s="28">
        <f t="shared" ref="E26" si="5">E23+7</f>
        <v>44413</v>
      </c>
      <c r="F26" s="720" t="s">
        <v>216</v>
      </c>
      <c r="G26" s="337">
        <f t="shared" si="1"/>
        <v>44412</v>
      </c>
      <c r="H26" s="337">
        <f>H23+7</f>
        <v>44416</v>
      </c>
      <c r="I26" s="358"/>
    </row>
    <row r="27" spans="1:9" s="172" customFormat="1" ht="20.100000000000001" customHeight="1">
      <c r="A27" s="24"/>
      <c r="B27" s="1091"/>
      <c r="C27" s="1092"/>
      <c r="D27" s="25"/>
      <c r="E27" s="25"/>
      <c r="F27" s="701" t="s">
        <v>216</v>
      </c>
      <c r="G27" s="338">
        <f t="shared" si="1"/>
        <v>44415</v>
      </c>
      <c r="H27" s="338">
        <f>H24+7</f>
        <v>44419</v>
      </c>
      <c r="I27" s="358"/>
    </row>
    <row r="28" spans="1:9" s="172" customFormat="1" ht="15" customHeight="1">
      <c r="E28" s="256" t="s">
        <v>84</v>
      </c>
      <c r="F28" s="339"/>
      <c r="G28" s="339"/>
    </row>
    <row r="29" spans="1:9" s="172" customFormat="1" ht="15" customHeight="1">
      <c r="A29" s="201" t="s">
        <v>83</v>
      </c>
      <c r="B29" s="202"/>
      <c r="C29" s="202"/>
      <c r="D29" s="202"/>
      <c r="E29" s="204"/>
    </row>
    <row r="30" spans="1:9" s="172" customFormat="1" ht="15" customHeight="1">
      <c r="A30" s="205" t="s">
        <v>144</v>
      </c>
      <c r="B30" s="340"/>
      <c r="C30" s="340"/>
      <c r="D30" s="205" t="s">
        <v>208</v>
      </c>
      <c r="E30" s="207"/>
    </row>
    <row r="31" spans="1:9" s="172" customFormat="1" ht="15" customHeight="1">
      <c r="A31" s="265"/>
      <c r="B31" s="206"/>
      <c r="C31" s="206"/>
      <c r="D31" s="265"/>
      <c r="E31" s="207"/>
    </row>
    <row r="32" spans="1:9" s="172" customFormat="1" ht="28.5" customHeight="1">
      <c r="A32" s="265"/>
      <c r="B32" s="206"/>
      <c r="C32" s="206"/>
      <c r="D32" s="1074"/>
      <c r="E32" s="1074"/>
      <c r="F32" s="1074"/>
    </row>
    <row r="33" spans="1:10" s="172" customFormat="1" ht="15" customHeight="1">
      <c r="A33" s="265"/>
      <c r="B33" s="206"/>
      <c r="C33" s="206"/>
      <c r="D33" s="1074" t="s">
        <v>209</v>
      </c>
      <c r="E33" s="1074"/>
      <c r="F33" s="1074"/>
    </row>
    <row r="34" spans="1:10" s="172" customFormat="1" ht="15" customHeight="1">
      <c r="A34" s="265"/>
      <c r="B34" s="206"/>
      <c r="C34" s="206"/>
      <c r="D34" s="1026"/>
      <c r="E34" s="1027" t="s">
        <v>351</v>
      </c>
    </row>
    <row r="35" spans="1:10" s="172" customFormat="1" ht="15" customHeight="1">
      <c r="A35" s="265"/>
      <c r="B35" s="206"/>
      <c r="C35" s="206"/>
      <c r="D35" s="265"/>
      <c r="E35" s="207"/>
    </row>
    <row r="36" spans="1:10" s="172" customFormat="1" ht="15" customHeight="1">
      <c r="A36" s="1100" t="s">
        <v>74</v>
      </c>
      <c r="B36" s="341" t="s">
        <v>127</v>
      </c>
      <c r="C36" s="1093" t="s">
        <v>210</v>
      </c>
      <c r="D36" s="1094"/>
      <c r="E36" s="1095"/>
      <c r="F36" s="279" t="s">
        <v>73</v>
      </c>
      <c r="G36" s="1101" t="s">
        <v>204</v>
      </c>
      <c r="H36" s="1103" t="s">
        <v>211</v>
      </c>
      <c r="I36" s="1103" t="s">
        <v>212</v>
      </c>
      <c r="J36" s="358"/>
    </row>
    <row r="37" spans="1:10" s="172" customFormat="1" ht="15" customHeight="1">
      <c r="A37" s="1077"/>
      <c r="B37" s="342" t="s">
        <v>213</v>
      </c>
      <c r="C37" s="1096"/>
      <c r="D37" s="1097"/>
      <c r="E37" s="1098"/>
      <c r="F37" s="343" t="s">
        <v>46</v>
      </c>
      <c r="G37" s="1102"/>
      <c r="H37" s="1103"/>
      <c r="I37" s="1103"/>
      <c r="J37" s="358"/>
    </row>
    <row r="38" spans="1:10" s="172" customFormat="1" ht="23.25" customHeight="1">
      <c r="A38" s="696" t="s">
        <v>505</v>
      </c>
      <c r="B38" s="44"/>
      <c r="C38" s="45" t="s">
        <v>214</v>
      </c>
      <c r="D38" s="46">
        <v>44380</v>
      </c>
      <c r="E38" s="47" t="s">
        <v>23</v>
      </c>
      <c r="F38" s="684">
        <f>D38+2</f>
        <v>44382</v>
      </c>
      <c r="G38" s="345" t="s">
        <v>487</v>
      </c>
      <c r="H38" s="336">
        <v>44376</v>
      </c>
      <c r="I38" s="336">
        <f>H38+5</f>
        <v>44381</v>
      </c>
      <c r="J38" s="360" t="s">
        <v>206</v>
      </c>
    </row>
    <row r="39" spans="1:10" s="172" customFormat="1" ht="23.25" customHeight="1">
      <c r="A39" s="1037" t="str">
        <f>A11</f>
        <v>CAPE FAWLEY</v>
      </c>
      <c r="B39" s="50" t="str">
        <f>B10</f>
        <v>056S</v>
      </c>
      <c r="C39" s="51" t="s">
        <v>215</v>
      </c>
      <c r="D39" s="52">
        <f>D11</f>
        <v>44374</v>
      </c>
      <c r="E39" s="53" t="s">
        <v>28</v>
      </c>
      <c r="F39" s="52">
        <f>D39+2</f>
        <v>44376</v>
      </c>
      <c r="G39" s="720" t="s">
        <v>216</v>
      </c>
      <c r="H39" s="337">
        <v>44378</v>
      </c>
      <c r="I39" s="337">
        <f>H39+4</f>
        <v>44382</v>
      </c>
      <c r="J39" s="361" t="s">
        <v>350</v>
      </c>
    </row>
    <row r="40" spans="1:10" s="172" customFormat="1" ht="23.25" customHeight="1">
      <c r="A40" s="1039" t="s">
        <v>406</v>
      </c>
      <c r="B40" s="57" t="s">
        <v>442</v>
      </c>
      <c r="C40" s="58" t="s">
        <v>215</v>
      </c>
      <c r="D40" s="59">
        <v>44375</v>
      </c>
      <c r="E40" s="60" t="s">
        <v>43</v>
      </c>
      <c r="F40" s="59">
        <f>D40+4</f>
        <v>44379</v>
      </c>
      <c r="G40" s="337"/>
      <c r="H40" s="337"/>
      <c r="I40" s="337"/>
      <c r="J40" s="361"/>
    </row>
    <row r="41" spans="1:10" s="172" customFormat="1" ht="23.25" customHeight="1">
      <c r="A41" s="61" t="str">
        <f>'Jakarta (Direct)'!A9</f>
        <v>LADY OF LUCK</v>
      </c>
      <c r="B41" s="62" t="str">
        <f>'Jakarta (Direct)'!B9</f>
        <v>157S</v>
      </c>
      <c r="C41" s="63" t="s">
        <v>215</v>
      </c>
      <c r="D41" s="64">
        <f>'Jakarta (Direct)'!C9</f>
        <v>44375</v>
      </c>
      <c r="E41" s="65" t="s">
        <v>43</v>
      </c>
      <c r="F41" s="64">
        <f>D41+2</f>
        <v>44377</v>
      </c>
      <c r="G41" s="701" t="s">
        <v>492</v>
      </c>
      <c r="H41" s="338">
        <v>44381</v>
      </c>
      <c r="I41" s="344">
        <f>H41+4</f>
        <v>44385</v>
      </c>
      <c r="J41" s="362" t="s">
        <v>207</v>
      </c>
    </row>
    <row r="42" spans="1:10" s="172" customFormat="1" ht="23.25" customHeight="1">
      <c r="A42" s="696" t="s">
        <v>346</v>
      </c>
      <c r="B42" s="44" t="s">
        <v>608</v>
      </c>
      <c r="C42" s="45" t="s">
        <v>215</v>
      </c>
      <c r="D42" s="46">
        <f t="shared" ref="D42:D61" si="6">D38+7</f>
        <v>44387</v>
      </c>
      <c r="E42" s="47" t="s">
        <v>23</v>
      </c>
      <c r="F42" s="46">
        <f>D42+2</f>
        <v>44389</v>
      </c>
      <c r="G42" s="345" t="s">
        <v>488</v>
      </c>
      <c r="H42" s="336">
        <f>H38+7</f>
        <v>44383</v>
      </c>
      <c r="I42" s="336">
        <f>H42+5</f>
        <v>44388</v>
      </c>
      <c r="J42" s="358"/>
    </row>
    <row r="43" spans="1:10" s="172" customFormat="1" ht="23.25" customHeight="1">
      <c r="A43" s="1037" t="str">
        <f>A14</f>
        <v>GREEN HORIZON</v>
      </c>
      <c r="B43" s="50" t="str">
        <f>B13</f>
        <v>109S</v>
      </c>
      <c r="C43" s="51" t="s">
        <v>215</v>
      </c>
      <c r="D43" s="52">
        <f t="shared" si="6"/>
        <v>44381</v>
      </c>
      <c r="E43" s="53" t="s">
        <v>28</v>
      </c>
      <c r="F43" s="52">
        <f>F39+7</f>
        <v>44383</v>
      </c>
      <c r="G43" s="720" t="s">
        <v>216</v>
      </c>
      <c r="H43" s="337">
        <f>H39+7</f>
        <v>44385</v>
      </c>
      <c r="I43" s="337">
        <f>H43+4</f>
        <v>44389</v>
      </c>
      <c r="J43" s="358"/>
    </row>
    <row r="44" spans="1:10" s="172" customFormat="1" ht="23.25" customHeight="1">
      <c r="A44" s="1039" t="s">
        <v>406</v>
      </c>
      <c r="B44" s="57" t="s">
        <v>482</v>
      </c>
      <c r="C44" s="58" t="s">
        <v>215</v>
      </c>
      <c r="D44" s="59">
        <f t="shared" si="6"/>
        <v>44382</v>
      </c>
      <c r="E44" s="60" t="s">
        <v>43</v>
      </c>
      <c r="F44" s="59">
        <f>D44+4</f>
        <v>44386</v>
      </c>
      <c r="G44" s="337"/>
      <c r="H44" s="337"/>
      <c r="I44" s="337"/>
      <c r="J44" s="358"/>
    </row>
    <row r="45" spans="1:10" s="172" customFormat="1" ht="23.25" customHeight="1">
      <c r="A45" s="61" t="str">
        <f>'Jakarta (Direct)'!A10</f>
        <v>CSCL LIMA</v>
      </c>
      <c r="B45" s="62" t="str">
        <f>'Jakarta (Direct)'!B10</f>
        <v>109S</v>
      </c>
      <c r="C45" s="63" t="s">
        <v>215</v>
      </c>
      <c r="D45" s="64">
        <f t="shared" si="6"/>
        <v>44382</v>
      </c>
      <c r="E45" s="65" t="s">
        <v>43</v>
      </c>
      <c r="F45" s="64">
        <f>F41+7</f>
        <v>44384</v>
      </c>
      <c r="G45" s="701" t="s">
        <v>216</v>
      </c>
      <c r="H45" s="338">
        <f>H41+7</f>
        <v>44388</v>
      </c>
      <c r="I45" s="344">
        <f>H45+4</f>
        <v>44392</v>
      </c>
      <c r="J45" s="358"/>
    </row>
    <row r="46" spans="1:10" s="172" customFormat="1" ht="23.25" customHeight="1">
      <c r="A46" s="696" t="s">
        <v>505</v>
      </c>
      <c r="B46" s="683"/>
      <c r="C46" s="45" t="s">
        <v>214</v>
      </c>
      <c r="D46" s="46">
        <f t="shared" si="6"/>
        <v>44394</v>
      </c>
      <c r="E46" s="47" t="s">
        <v>23</v>
      </c>
      <c r="F46" s="46">
        <f>D46+2</f>
        <v>44396</v>
      </c>
      <c r="G46" s="345" t="s">
        <v>489</v>
      </c>
      <c r="H46" s="336">
        <f>H42+7</f>
        <v>44390</v>
      </c>
      <c r="I46" s="336">
        <f>H46+5</f>
        <v>44395</v>
      </c>
      <c r="J46" s="358"/>
    </row>
    <row r="47" spans="1:10" s="172" customFormat="1" ht="23.25" customHeight="1">
      <c r="A47" s="1037" t="str">
        <f>A17</f>
        <v>SANTA LOUKIA</v>
      </c>
      <c r="B47" s="50" t="str">
        <f>B16</f>
        <v>164S</v>
      </c>
      <c r="C47" s="51" t="s">
        <v>215</v>
      </c>
      <c r="D47" s="52">
        <f t="shared" si="6"/>
        <v>44388</v>
      </c>
      <c r="E47" s="53" t="s">
        <v>28</v>
      </c>
      <c r="F47" s="52">
        <f t="shared" ref="F47" si="7">F43+7</f>
        <v>44390</v>
      </c>
      <c r="G47" s="720" t="s">
        <v>216</v>
      </c>
      <c r="H47" s="337">
        <f>H43+7</f>
        <v>44392</v>
      </c>
      <c r="I47" s="337">
        <f>H47+4</f>
        <v>44396</v>
      </c>
      <c r="J47" s="358"/>
    </row>
    <row r="48" spans="1:10" s="172" customFormat="1" ht="23.25" customHeight="1">
      <c r="A48" s="1039" t="s">
        <v>406</v>
      </c>
      <c r="B48" s="57" t="s">
        <v>483</v>
      </c>
      <c r="C48" s="58" t="s">
        <v>215</v>
      </c>
      <c r="D48" s="59">
        <f t="shared" si="6"/>
        <v>44389</v>
      </c>
      <c r="E48" s="60" t="s">
        <v>43</v>
      </c>
      <c r="F48" s="59">
        <f>D48+4</f>
        <v>44393</v>
      </c>
      <c r="G48" s="337"/>
      <c r="H48" s="337"/>
      <c r="I48" s="337"/>
      <c r="J48" s="358"/>
    </row>
    <row r="49" spans="1:10" s="172" customFormat="1" ht="23.25" customHeight="1">
      <c r="A49" s="61" t="str">
        <f>'Jakarta (Direct)'!A11</f>
        <v>LADY OF LUCK</v>
      </c>
      <c r="B49" s="62" t="str">
        <f>'Jakarta (Direct)'!B11</f>
        <v>158S</v>
      </c>
      <c r="C49" s="63" t="s">
        <v>215</v>
      </c>
      <c r="D49" s="64">
        <f t="shared" si="6"/>
        <v>44389</v>
      </c>
      <c r="E49" s="65" t="s">
        <v>43</v>
      </c>
      <c r="F49" s="64">
        <f>F45+7</f>
        <v>44391</v>
      </c>
      <c r="G49" s="701" t="s">
        <v>493</v>
      </c>
      <c r="H49" s="338">
        <f t="shared" ref="H49" si="8">H45+7</f>
        <v>44395</v>
      </c>
      <c r="I49" s="344">
        <f>H49+4</f>
        <v>44399</v>
      </c>
      <c r="J49" s="358"/>
    </row>
    <row r="50" spans="1:10" s="172" customFormat="1" ht="23.25" customHeight="1">
      <c r="A50" s="696" t="s">
        <v>216</v>
      </c>
      <c r="B50" s="683"/>
      <c r="C50" s="45" t="s">
        <v>214</v>
      </c>
      <c r="D50" s="46">
        <f t="shared" si="6"/>
        <v>44401</v>
      </c>
      <c r="E50" s="47" t="s">
        <v>23</v>
      </c>
      <c r="F50" s="46">
        <f>F46+7</f>
        <v>44403</v>
      </c>
      <c r="G50" s="345" t="s">
        <v>490</v>
      </c>
      <c r="H50" s="336">
        <f>H46+7</f>
        <v>44397</v>
      </c>
      <c r="I50" s="336">
        <f>H50+5</f>
        <v>44402</v>
      </c>
      <c r="J50" s="358"/>
    </row>
    <row r="51" spans="1:10" s="172" customFormat="1" ht="23.25" customHeight="1">
      <c r="A51" s="1037" t="str">
        <f>A20</f>
        <v>CAPE FAWLEY</v>
      </c>
      <c r="B51" s="50" t="str">
        <f>B19</f>
        <v>057S</v>
      </c>
      <c r="C51" s="51" t="s">
        <v>215</v>
      </c>
      <c r="D51" s="52">
        <f t="shared" si="6"/>
        <v>44395</v>
      </c>
      <c r="E51" s="53" t="s">
        <v>28</v>
      </c>
      <c r="F51" s="52">
        <f>F47+7</f>
        <v>44397</v>
      </c>
      <c r="G51" s="720" t="s">
        <v>216</v>
      </c>
      <c r="H51" s="337">
        <f>H47+7</f>
        <v>44399</v>
      </c>
      <c r="I51" s="337">
        <f>H51+4</f>
        <v>44403</v>
      </c>
      <c r="J51" s="358"/>
    </row>
    <row r="52" spans="1:10" s="172" customFormat="1" ht="23.25" customHeight="1">
      <c r="A52" s="1039" t="s">
        <v>406</v>
      </c>
      <c r="B52" s="57" t="s">
        <v>484</v>
      </c>
      <c r="C52" s="58" t="s">
        <v>215</v>
      </c>
      <c r="D52" s="59">
        <f t="shared" si="6"/>
        <v>44396</v>
      </c>
      <c r="E52" s="60" t="s">
        <v>43</v>
      </c>
      <c r="F52" s="59">
        <f>D52+4</f>
        <v>44400</v>
      </c>
      <c r="G52" s="337"/>
      <c r="H52" s="337"/>
      <c r="I52" s="337"/>
      <c r="J52" s="358"/>
    </row>
    <row r="53" spans="1:10" s="172" customFormat="1" ht="23.25" customHeight="1">
      <c r="A53" s="61" t="str">
        <f>'Jakarta (Direct)'!A12</f>
        <v>CSCL LIMA</v>
      </c>
      <c r="B53" s="62" t="str">
        <f>'Jakarta (Direct)'!B12</f>
        <v>110S</v>
      </c>
      <c r="C53" s="63" t="s">
        <v>215</v>
      </c>
      <c r="D53" s="64">
        <f t="shared" si="6"/>
        <v>44396</v>
      </c>
      <c r="E53" s="65" t="s">
        <v>43</v>
      </c>
      <c r="F53" s="64">
        <f>F49+7</f>
        <v>44398</v>
      </c>
      <c r="G53" s="701" t="s">
        <v>216</v>
      </c>
      <c r="H53" s="338">
        <f t="shared" ref="H53" si="9">H49+7</f>
        <v>44402</v>
      </c>
      <c r="I53" s="344">
        <f>H53+4</f>
        <v>44406</v>
      </c>
      <c r="J53" s="358"/>
    </row>
    <row r="54" spans="1:10" s="172" customFormat="1" ht="23.25" customHeight="1">
      <c r="A54" s="696" t="s">
        <v>440</v>
      </c>
      <c r="B54" s="683" t="s">
        <v>609</v>
      </c>
      <c r="C54" s="45" t="s">
        <v>214</v>
      </c>
      <c r="D54" s="46">
        <f t="shared" si="6"/>
        <v>44408</v>
      </c>
      <c r="E54" s="47" t="s">
        <v>23</v>
      </c>
      <c r="F54" s="46">
        <f>D54+2</f>
        <v>44410</v>
      </c>
      <c r="G54" s="345" t="s">
        <v>491</v>
      </c>
      <c r="H54" s="336">
        <f>H50+7</f>
        <v>44404</v>
      </c>
      <c r="I54" s="336">
        <f>H54+5</f>
        <v>44409</v>
      </c>
      <c r="J54" s="358"/>
    </row>
    <row r="55" spans="1:10" s="172" customFormat="1" ht="23.25" customHeight="1">
      <c r="A55" s="1037" t="str">
        <f>A23</f>
        <v>GREEN HORIZON</v>
      </c>
      <c r="B55" s="50" t="str">
        <f>B22</f>
        <v>110S</v>
      </c>
      <c r="C55" s="51" t="s">
        <v>215</v>
      </c>
      <c r="D55" s="52">
        <f t="shared" si="6"/>
        <v>44402</v>
      </c>
      <c r="E55" s="53" t="s">
        <v>28</v>
      </c>
      <c r="F55" s="52">
        <f>F51+7</f>
        <v>44404</v>
      </c>
      <c r="G55" s="720" t="s">
        <v>216</v>
      </c>
      <c r="H55" s="337">
        <f>H51+7</f>
        <v>44406</v>
      </c>
      <c r="I55" s="337">
        <f>H55+4</f>
        <v>44410</v>
      </c>
      <c r="J55" s="358"/>
    </row>
    <row r="56" spans="1:10" s="172" customFormat="1" ht="23.25" customHeight="1">
      <c r="A56" s="1039" t="s">
        <v>406</v>
      </c>
      <c r="B56" s="57" t="s">
        <v>485</v>
      </c>
      <c r="C56" s="58" t="s">
        <v>215</v>
      </c>
      <c r="D56" s="59">
        <f t="shared" si="6"/>
        <v>44403</v>
      </c>
      <c r="E56" s="60" t="s">
        <v>43</v>
      </c>
      <c r="F56" s="59">
        <f>D56+4</f>
        <v>44407</v>
      </c>
      <c r="G56" s="337"/>
      <c r="H56" s="337"/>
      <c r="I56" s="337"/>
      <c r="J56" s="358"/>
    </row>
    <row r="57" spans="1:10" s="172" customFormat="1" ht="23.25" customHeight="1">
      <c r="A57" s="61" t="str">
        <f>'Jakarta (Direct)'!A13</f>
        <v>LADY OF LUCK</v>
      </c>
      <c r="B57" s="62" t="str">
        <f>'Jakarta (Direct)'!B13</f>
        <v>159S</v>
      </c>
      <c r="C57" s="63" t="s">
        <v>215</v>
      </c>
      <c r="D57" s="64">
        <f t="shared" si="6"/>
        <v>44403</v>
      </c>
      <c r="E57" s="65" t="s">
        <v>43</v>
      </c>
      <c r="F57" s="64">
        <f>F53+7</f>
        <v>44405</v>
      </c>
      <c r="G57" s="701" t="s">
        <v>216</v>
      </c>
      <c r="H57" s="338">
        <f t="shared" ref="H57" si="10">H53+7</f>
        <v>44409</v>
      </c>
      <c r="I57" s="344">
        <f>H57+4</f>
        <v>44413</v>
      </c>
      <c r="J57" s="358"/>
    </row>
    <row r="58" spans="1:10" s="172" customFormat="1" ht="23.25" customHeight="1">
      <c r="A58" s="696" t="s">
        <v>216</v>
      </c>
      <c r="B58" s="683"/>
      <c r="C58" s="45" t="s">
        <v>214</v>
      </c>
      <c r="D58" s="46">
        <f t="shared" si="6"/>
        <v>44415</v>
      </c>
      <c r="E58" s="47" t="s">
        <v>23</v>
      </c>
      <c r="F58" s="46">
        <f>D58+2</f>
        <v>44417</v>
      </c>
      <c r="G58" s="345" t="s">
        <v>216</v>
      </c>
      <c r="H58" s="336">
        <f>H54+7</f>
        <v>44411</v>
      </c>
      <c r="I58" s="336">
        <f>H58+5</f>
        <v>44416</v>
      </c>
      <c r="J58" s="358"/>
    </row>
    <row r="59" spans="1:10" s="172" customFormat="1" ht="23.25" customHeight="1">
      <c r="A59" s="1037" t="str">
        <f>A26</f>
        <v>SANTA LOUKIA</v>
      </c>
      <c r="B59" s="50" t="str">
        <f>B25</f>
        <v>167S</v>
      </c>
      <c r="C59" s="51" t="s">
        <v>215</v>
      </c>
      <c r="D59" s="52">
        <f t="shared" si="6"/>
        <v>44409</v>
      </c>
      <c r="E59" s="53" t="s">
        <v>28</v>
      </c>
      <c r="F59" s="52">
        <f>F55+7</f>
        <v>44411</v>
      </c>
      <c r="G59" s="720" t="s">
        <v>216</v>
      </c>
      <c r="H59" s="337">
        <f>H55+7</f>
        <v>44413</v>
      </c>
      <c r="I59" s="337">
        <f>H59+4</f>
        <v>44417</v>
      </c>
      <c r="J59" s="358"/>
    </row>
    <row r="60" spans="1:10" s="172" customFormat="1" ht="23.25" customHeight="1">
      <c r="A60" s="1039" t="s">
        <v>406</v>
      </c>
      <c r="B60" s="57" t="s">
        <v>486</v>
      </c>
      <c r="C60" s="58" t="s">
        <v>215</v>
      </c>
      <c r="D60" s="59">
        <f t="shared" si="6"/>
        <v>44410</v>
      </c>
      <c r="E60" s="60" t="s">
        <v>43</v>
      </c>
      <c r="F60" s="59">
        <f>D60+4</f>
        <v>44414</v>
      </c>
      <c r="G60" s="337"/>
      <c r="H60" s="337"/>
      <c r="I60" s="337"/>
      <c r="J60" s="358"/>
    </row>
    <row r="61" spans="1:10" s="172" customFormat="1" ht="23.25" customHeight="1">
      <c r="A61" s="61" t="str">
        <f>'Jakarta (Direct)'!A14</f>
        <v>CSCL LIMA</v>
      </c>
      <c r="B61" s="62" t="str">
        <f>'Jakarta (Direct)'!B14</f>
        <v>111S</v>
      </c>
      <c r="C61" s="63" t="s">
        <v>215</v>
      </c>
      <c r="D61" s="64">
        <f t="shared" si="6"/>
        <v>44410</v>
      </c>
      <c r="E61" s="65" t="s">
        <v>43</v>
      </c>
      <c r="F61" s="64">
        <f>F57+7</f>
        <v>44412</v>
      </c>
      <c r="G61" s="701" t="s">
        <v>216</v>
      </c>
      <c r="H61" s="338">
        <f t="shared" ref="H61" si="11">H57+7</f>
        <v>44416</v>
      </c>
      <c r="I61" s="344">
        <f>H61+4</f>
        <v>44420</v>
      </c>
      <c r="J61" s="358"/>
    </row>
    <row r="62" spans="1:10" s="172" customFormat="1" ht="15" customHeight="1">
      <c r="A62" s="31"/>
      <c r="B62" s="346"/>
      <c r="C62" s="31"/>
      <c r="D62" s="31"/>
      <c r="E62" s="31"/>
      <c r="F62" s="347"/>
      <c r="G62" s="347"/>
    </row>
    <row r="63" spans="1:10" s="172" customFormat="1" ht="15" customHeight="1">
      <c r="A63" s="32" t="s">
        <v>189</v>
      </c>
      <c r="B63" s="32"/>
      <c r="C63" s="256" t="s">
        <v>84</v>
      </c>
      <c r="D63" s="36"/>
      <c r="E63" s="32"/>
      <c r="F63" s="32"/>
      <c r="G63" s="32"/>
      <c r="H63" s="1099"/>
      <c r="I63" s="1099"/>
    </row>
    <row r="64" spans="1:10" s="172" customFormat="1" ht="15" customHeight="1">
      <c r="A64" s="287" t="s">
        <v>201</v>
      </c>
      <c r="B64" s="287"/>
      <c r="C64" s="70"/>
      <c r="D64" s="71"/>
      <c r="E64" s="71"/>
      <c r="F64" s="72"/>
      <c r="G64" s="72"/>
      <c r="H64" s="1099"/>
      <c r="I64" s="1099"/>
    </row>
    <row r="65" spans="1:15" s="172" customFormat="1" ht="15" customHeight="1">
      <c r="A65" s="73" t="s">
        <v>274</v>
      </c>
      <c r="B65" s="348"/>
      <c r="C65" s="349"/>
      <c r="D65" s="349"/>
      <c r="E65" s="349"/>
      <c r="F65" s="350"/>
      <c r="G65" s="350"/>
      <c r="H65" s="1099"/>
      <c r="I65" s="1099"/>
    </row>
    <row r="66" spans="1:15" s="172" customFormat="1" ht="15" customHeight="1">
      <c r="A66" s="77" t="s">
        <v>261</v>
      </c>
      <c r="B66" s="290"/>
      <c r="C66" s="291"/>
      <c r="D66" s="292"/>
      <c r="E66" s="292"/>
      <c r="F66" s="289"/>
      <c r="G66" s="289"/>
      <c r="H66" s="72"/>
      <c r="I66" s="72"/>
    </row>
    <row r="67" spans="1:15" s="172" customFormat="1" ht="15" customHeight="1">
      <c r="A67" s="83" t="s">
        <v>373</v>
      </c>
      <c r="B67" s="290"/>
      <c r="C67" s="291"/>
      <c r="D67" s="292"/>
      <c r="E67" s="292"/>
      <c r="F67" s="289"/>
      <c r="G67" s="289"/>
      <c r="H67" s="72"/>
      <c r="I67" s="72"/>
    </row>
    <row r="68" spans="1:15" s="172" customFormat="1" ht="15" customHeight="1">
      <c r="A68" s="88" t="s">
        <v>262</v>
      </c>
      <c r="B68" s="288"/>
      <c r="C68" s="139"/>
      <c r="D68" s="140"/>
      <c r="E68" s="141"/>
      <c r="F68" s="141"/>
      <c r="G68" s="142"/>
      <c r="H68" s="5"/>
      <c r="I68" s="5"/>
    </row>
    <row r="69" spans="1:15" s="172" customFormat="1" ht="15" customHeight="1">
      <c r="A69" s="88"/>
      <c r="B69" s="351"/>
      <c r="C69" s="351"/>
      <c r="D69" s="352"/>
      <c r="E69" s="207"/>
    </row>
    <row r="70" spans="1:15" s="172" customFormat="1" ht="15" customHeight="1">
      <c r="A70" s="226" t="s">
        <v>65</v>
      </c>
      <c r="B70" s="272"/>
      <c r="C70" s="272"/>
      <c r="D70" s="353"/>
      <c r="E70" s="354"/>
      <c r="M70" s="317"/>
      <c r="N70" s="317"/>
      <c r="O70" s="317"/>
    </row>
    <row r="71" spans="1:15" s="172" customFormat="1" ht="15" customHeight="1">
      <c r="A71" s="151" t="s">
        <v>0</v>
      </c>
      <c r="B71" s="273"/>
      <c r="C71" s="274"/>
      <c r="D71" s="355"/>
      <c r="E71" s="356"/>
      <c r="M71" s="317"/>
      <c r="N71" s="317"/>
      <c r="O71" s="317"/>
    </row>
    <row r="72" spans="1:15" s="172" customFormat="1" ht="15" customHeight="1">
      <c r="A72" s="363" t="s">
        <v>66</v>
      </c>
      <c r="B72" s="363"/>
      <c r="C72" s="363"/>
      <c r="D72" s="363"/>
      <c r="E72" s="363"/>
      <c r="F72" s="204"/>
      <c r="G72" s="204"/>
      <c r="M72" s="317"/>
      <c r="N72" s="317"/>
      <c r="O72" s="317"/>
    </row>
    <row r="73" spans="1:15" s="172" customFormat="1" ht="15" customHeight="1">
      <c r="A73" s="363" t="s">
        <v>67</v>
      </c>
      <c r="B73" s="363"/>
      <c r="C73" s="363"/>
      <c r="D73" s="363"/>
      <c r="E73" s="363"/>
      <c r="F73" s="204"/>
      <c r="G73" s="204"/>
      <c r="M73" s="317"/>
      <c r="N73" s="317"/>
      <c r="O73" s="317"/>
    </row>
    <row r="74" spans="1:15" s="172" customFormat="1" ht="15" customHeight="1">
      <c r="A74" s="265" t="s">
        <v>68</v>
      </c>
      <c r="B74" s="363"/>
      <c r="C74" s="363"/>
      <c r="D74" s="363"/>
      <c r="E74" s="363"/>
      <c r="F74" s="204"/>
      <c r="G74" s="204"/>
      <c r="M74" s="317"/>
      <c r="N74" s="317"/>
      <c r="O74" s="317"/>
    </row>
    <row r="75" spans="1:15" s="172" customFormat="1" ht="15" customHeight="1">
      <c r="A75" s="157" t="s">
        <v>85</v>
      </c>
      <c r="B75" s="363"/>
      <c r="C75" s="363"/>
      <c r="D75" s="363"/>
      <c r="E75" s="363"/>
      <c r="F75" s="204"/>
      <c r="G75" s="204"/>
      <c r="M75" s="317"/>
      <c r="N75" s="317"/>
      <c r="O75" s="317"/>
    </row>
  </sheetData>
  <customSheetViews>
    <customSheetView guid="{035FD7B7-E407-47C6-82D2-F16A7036DEE3}" scale="85" showGridLines="0" topLeftCell="A46">
      <selection activeCell="D53" sqref="D5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73C7D54-4891-4237-9750-225D2462AB34}" scale="85" showGridLines="0" topLeftCell="A46">
      <selection activeCell="B61" sqref="B6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77C6715E-78A8-45AF-BBE5-55C648F3FD39}" scale="85" showGridLines="0" topLeftCell="A55">
      <selection activeCell="H55" sqref="H55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 r:id="rId1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</customSheetViews>
  <mergeCells count="21">
    <mergeCell ref="D33:F33"/>
    <mergeCell ref="C36:E37"/>
    <mergeCell ref="H63:I65"/>
    <mergeCell ref="A36:A37"/>
    <mergeCell ref="G36:G37"/>
    <mergeCell ref="H36:H37"/>
    <mergeCell ref="I36:I37"/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/>
  <colBreaks count="3" manualBreakCount="3">
    <brk id="7" max="67" man="1"/>
    <brk id="8" max="61" man="1"/>
    <brk id="9" max="32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8"/>
  <sheetViews>
    <sheetView showGridLines="0" topLeftCell="A4" zoomScale="85" zoomScaleNormal="85" workbookViewId="0">
      <selection activeCell="A10" sqref="A10"/>
    </sheetView>
  </sheetViews>
  <sheetFormatPr defaultColWidth="8.875" defaultRowHeight="12.75"/>
  <cols>
    <col min="1" max="1" width="29.125" style="175" customWidth="1"/>
    <col min="2" max="2" width="10.25" style="175" customWidth="1"/>
    <col min="3" max="3" width="9.625" style="176" customWidth="1"/>
    <col min="4" max="4" width="10.625" style="177" customWidth="1"/>
    <col min="5" max="5" width="14.125" style="177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6" ht="24.95" customHeight="1">
      <c r="A1" s="1107" t="s">
        <v>0</v>
      </c>
      <c r="B1" s="1107"/>
      <c r="C1" s="1107"/>
      <c r="D1" s="1107"/>
      <c r="E1" s="1107"/>
      <c r="F1" s="1107"/>
      <c r="G1" s="1107"/>
      <c r="H1" s="1107"/>
    </row>
    <row r="2" spans="1:16" s="168" customFormat="1" ht="24.95" customHeight="1">
      <c r="A2" s="1107"/>
      <c r="B2" s="1107"/>
      <c r="C2" s="1107"/>
      <c r="D2" s="1107"/>
      <c r="E2" s="1107"/>
      <c r="F2" s="1107"/>
      <c r="G2" s="1107"/>
      <c r="H2" s="1107"/>
    </row>
    <row r="3" spans="1:16" ht="20.100000000000001" customHeight="1">
      <c r="A3" s="1108" t="s">
        <v>54</v>
      </c>
      <c r="B3" s="1108"/>
      <c r="C3" s="1108"/>
      <c r="D3" s="1108"/>
      <c r="E3" s="1108"/>
      <c r="F3" s="1108"/>
      <c r="G3" s="1108"/>
      <c r="H3" s="1108"/>
    </row>
    <row r="4" spans="1:16" ht="27.75">
      <c r="A4" s="179"/>
      <c r="B4" s="294"/>
      <c r="C4" s="294"/>
      <c r="D4" s="294"/>
      <c r="E4" s="1027" t="s">
        <v>351</v>
      </c>
      <c r="F4" s="294"/>
      <c r="G4" s="294"/>
      <c r="H4" s="294"/>
    </row>
    <row r="5" spans="1:16" ht="15">
      <c r="A5" s="13" t="s">
        <v>70</v>
      </c>
      <c r="B5" s="187"/>
      <c r="C5" s="189"/>
      <c r="D5" s="190"/>
      <c r="E5" s="190"/>
      <c r="F5" s="193"/>
      <c r="G5" s="295" t="s">
        <v>87</v>
      </c>
      <c r="H5" s="191" t="e">
        <f>'KTX1'!D5</f>
        <v>#REF!</v>
      </c>
    </row>
    <row r="6" spans="1:16" ht="18">
      <c r="A6" s="296"/>
      <c r="B6" s="188"/>
      <c r="C6" s="189"/>
      <c r="D6" s="190"/>
      <c r="E6" s="190"/>
      <c r="F6" s="237"/>
      <c r="G6" s="237"/>
    </row>
    <row r="7" spans="1:16" ht="24.95" customHeight="1">
      <c r="A7" s="1061" t="s">
        <v>74</v>
      </c>
      <c r="B7" s="298" t="s">
        <v>127</v>
      </c>
      <c r="C7" s="1105" t="s">
        <v>217</v>
      </c>
      <c r="D7" s="1109"/>
      <c r="E7" s="1110"/>
      <c r="F7" s="300" t="s">
        <v>73</v>
      </c>
      <c r="G7" s="1105" t="s">
        <v>204</v>
      </c>
      <c r="H7" s="301" t="s">
        <v>73</v>
      </c>
      <c r="I7" s="301" t="s">
        <v>73</v>
      </c>
      <c r="J7" s="301" t="s">
        <v>73</v>
      </c>
      <c r="L7" s="32"/>
      <c r="M7" s="32"/>
      <c r="N7" s="32"/>
      <c r="O7" s="32"/>
      <c r="P7" s="32"/>
    </row>
    <row r="8" spans="1:16" ht="24.95" customHeight="1">
      <c r="A8" s="1061"/>
      <c r="B8" s="302" t="s">
        <v>213</v>
      </c>
      <c r="C8" s="1111" t="s">
        <v>76</v>
      </c>
      <c r="D8" s="1112"/>
      <c r="E8" s="1113"/>
      <c r="F8" s="303" t="s">
        <v>46</v>
      </c>
      <c r="G8" s="1106"/>
      <c r="H8" s="304" t="s">
        <v>195</v>
      </c>
      <c r="I8" s="303" t="s">
        <v>218</v>
      </c>
      <c r="J8" s="303" t="s">
        <v>219</v>
      </c>
      <c r="L8" s="32"/>
      <c r="M8" s="32"/>
      <c r="N8" s="32"/>
      <c r="O8" s="32"/>
      <c r="P8" s="32"/>
    </row>
    <row r="9" spans="1:16" s="4" customFormat="1" ht="24.95" customHeight="1">
      <c r="A9" s="1040" t="s">
        <v>505</v>
      </c>
      <c r="B9" s="44"/>
      <c r="C9" s="45" t="s">
        <v>214</v>
      </c>
      <c r="D9" s="684">
        <v>44380</v>
      </c>
      <c r="E9" s="685" t="s">
        <v>23</v>
      </c>
      <c r="F9" s="684">
        <v>44382</v>
      </c>
      <c r="G9" s="284"/>
      <c r="H9" s="284"/>
      <c r="I9" s="284"/>
      <c r="J9" s="284"/>
      <c r="L9" s="313"/>
      <c r="M9" s="98"/>
      <c r="N9" s="98"/>
      <c r="O9" s="313"/>
      <c r="P9" s="313"/>
    </row>
    <row r="10" spans="1:16" s="4" customFormat="1" ht="24.95" customHeight="1">
      <c r="A10" s="1037" t="s">
        <v>311</v>
      </c>
      <c r="B10" s="50" t="s">
        <v>345</v>
      </c>
      <c r="C10" s="51" t="s">
        <v>215</v>
      </c>
      <c r="D10" s="52">
        <v>44374</v>
      </c>
      <c r="E10" s="53" t="s">
        <v>28</v>
      </c>
      <c r="F10" s="52">
        <v>44376</v>
      </c>
      <c r="G10" s="686" t="s">
        <v>216</v>
      </c>
      <c r="H10" s="285">
        <v>44353</v>
      </c>
      <c r="I10" s="285">
        <f>H10+4</f>
        <v>44357</v>
      </c>
      <c r="J10" s="285">
        <f>H10+6</f>
        <v>44359</v>
      </c>
      <c r="K10" s="1020"/>
      <c r="L10" s="1021"/>
      <c r="M10" s="1021"/>
      <c r="N10" s="1019"/>
      <c r="O10" s="313"/>
      <c r="P10" s="313"/>
    </row>
    <row r="11" spans="1:16" s="4" customFormat="1" ht="24.95" customHeight="1">
      <c r="A11" s="56" t="s">
        <v>406</v>
      </c>
      <c r="B11" s="57" t="s">
        <v>442</v>
      </c>
      <c r="C11" s="58" t="s">
        <v>215</v>
      </c>
      <c r="D11" s="59">
        <v>44375</v>
      </c>
      <c r="E11" s="60" t="s">
        <v>43</v>
      </c>
      <c r="F11" s="59">
        <v>44379</v>
      </c>
      <c r="G11" s="285"/>
      <c r="H11" s="285"/>
      <c r="I11" s="285"/>
      <c r="J11" s="285"/>
      <c r="K11" s="314"/>
      <c r="L11" s="313"/>
      <c r="M11" s="98"/>
      <c r="N11" s="98"/>
      <c r="O11" s="313"/>
      <c r="P11" s="313"/>
    </row>
    <row r="12" spans="1:16" s="4" customFormat="1" ht="24.95" customHeight="1">
      <c r="A12" s="61" t="s">
        <v>199</v>
      </c>
      <c r="B12" s="62" t="s">
        <v>404</v>
      </c>
      <c r="C12" s="63" t="s">
        <v>215</v>
      </c>
      <c r="D12" s="64">
        <v>44375</v>
      </c>
      <c r="E12" s="65" t="s">
        <v>43</v>
      </c>
      <c r="F12" s="64">
        <v>44377</v>
      </c>
      <c r="G12" s="286"/>
      <c r="H12" s="286"/>
      <c r="I12" s="286"/>
      <c r="J12" s="286"/>
      <c r="L12" s="313"/>
      <c r="M12" s="98"/>
      <c r="N12" s="98"/>
      <c r="O12" s="313"/>
      <c r="P12" s="313"/>
    </row>
    <row r="13" spans="1:16" s="4" customFormat="1" ht="24.95" customHeight="1">
      <c r="A13" s="1040" t="s">
        <v>216</v>
      </c>
      <c r="B13" s="44"/>
      <c r="C13" s="45" t="s">
        <v>215</v>
      </c>
      <c r="D13" s="46">
        <v>44387</v>
      </c>
      <c r="E13" s="47" t="s">
        <v>23</v>
      </c>
      <c r="F13" s="46">
        <v>44389</v>
      </c>
      <c r="G13" s="284"/>
      <c r="H13" s="284"/>
      <c r="I13" s="284"/>
      <c r="J13" s="284"/>
      <c r="L13" s="313"/>
      <c r="M13" s="1104"/>
      <c r="N13" s="1104"/>
      <c r="O13" s="313"/>
      <c r="P13" s="313"/>
    </row>
    <row r="14" spans="1:16" s="4" customFormat="1" ht="24.95" customHeight="1">
      <c r="A14" s="1037" t="s">
        <v>305</v>
      </c>
      <c r="B14" s="50" t="s">
        <v>401</v>
      </c>
      <c r="C14" s="51" t="s">
        <v>215</v>
      </c>
      <c r="D14" s="52">
        <v>44381</v>
      </c>
      <c r="E14" s="53" t="s">
        <v>28</v>
      </c>
      <c r="F14" s="52">
        <v>44383</v>
      </c>
      <c r="G14" s="686" t="s">
        <v>216</v>
      </c>
      <c r="H14" s="285">
        <f>H10+7</f>
        <v>44360</v>
      </c>
      <c r="I14" s="285">
        <f>I10+7</f>
        <v>44364</v>
      </c>
      <c r="J14" s="285">
        <f>J10+7</f>
        <v>44366</v>
      </c>
      <c r="K14" s="315"/>
      <c r="L14" s="313"/>
      <c r="M14" s="98"/>
      <c r="N14" s="98"/>
      <c r="O14" s="313"/>
      <c r="P14" s="313"/>
    </row>
    <row r="15" spans="1:16" s="4" customFormat="1" ht="24.95" customHeight="1">
      <c r="A15" s="56" t="s">
        <v>406</v>
      </c>
      <c r="B15" s="57" t="s">
        <v>482</v>
      </c>
      <c r="C15" s="58" t="s">
        <v>215</v>
      </c>
      <c r="D15" s="59">
        <v>44382</v>
      </c>
      <c r="E15" s="60" t="s">
        <v>43</v>
      </c>
      <c r="F15" s="59">
        <v>44386</v>
      </c>
      <c r="G15" s="285"/>
      <c r="H15" s="285"/>
      <c r="I15" s="285"/>
      <c r="J15" s="285"/>
      <c r="K15" s="315"/>
      <c r="L15" s="313"/>
      <c r="M15" s="98"/>
      <c r="N15" s="98"/>
      <c r="O15" s="313"/>
      <c r="P15" s="313"/>
    </row>
    <row r="16" spans="1:16" s="4" customFormat="1" ht="24.95" customHeight="1">
      <c r="A16" s="61" t="s">
        <v>200</v>
      </c>
      <c r="B16" s="62" t="s">
        <v>401</v>
      </c>
      <c r="C16" s="63" t="s">
        <v>215</v>
      </c>
      <c r="D16" s="64">
        <v>44382</v>
      </c>
      <c r="E16" s="65" t="s">
        <v>43</v>
      </c>
      <c r="F16" s="64">
        <v>44384</v>
      </c>
      <c r="G16" s="286"/>
      <c r="H16" s="286"/>
      <c r="I16" s="286"/>
      <c r="J16" s="286"/>
      <c r="L16" s="313"/>
      <c r="M16" s="1104"/>
      <c r="N16" s="1104"/>
      <c r="O16" s="313"/>
      <c r="P16" s="313"/>
    </row>
    <row r="17" spans="1:16" s="4" customFormat="1" ht="24.95" customHeight="1">
      <c r="A17" s="1040" t="s">
        <v>505</v>
      </c>
      <c r="B17" s="44"/>
      <c r="C17" s="45" t="s">
        <v>214</v>
      </c>
      <c r="D17" s="46">
        <v>44394</v>
      </c>
      <c r="E17" s="47" t="s">
        <v>23</v>
      </c>
      <c r="F17" s="46">
        <v>44396</v>
      </c>
      <c r="G17" s="284"/>
      <c r="H17" s="284"/>
      <c r="I17" s="284"/>
      <c r="J17" s="284"/>
      <c r="L17" s="313"/>
      <c r="M17" s="98"/>
      <c r="N17" s="98"/>
      <c r="O17" s="313"/>
      <c r="P17" s="313"/>
    </row>
    <row r="18" spans="1:16" s="4" customFormat="1" ht="24.95" customHeight="1">
      <c r="A18" s="1037" t="s">
        <v>188</v>
      </c>
      <c r="B18" s="50" t="s">
        <v>402</v>
      </c>
      <c r="C18" s="51" t="s">
        <v>215</v>
      </c>
      <c r="D18" s="52">
        <v>44388</v>
      </c>
      <c r="E18" s="53" t="s">
        <v>28</v>
      </c>
      <c r="F18" s="52">
        <v>44390</v>
      </c>
      <c r="G18" s="686" t="s">
        <v>216</v>
      </c>
      <c r="H18" s="285">
        <f t="shared" ref="H18:J18" si="0">H14+7</f>
        <v>44367</v>
      </c>
      <c r="I18" s="285">
        <f t="shared" si="0"/>
        <v>44371</v>
      </c>
      <c r="J18" s="285">
        <f t="shared" si="0"/>
        <v>44373</v>
      </c>
      <c r="K18" s="315"/>
      <c r="L18" s="313"/>
      <c r="M18" s="1104"/>
      <c r="N18" s="1104"/>
      <c r="O18" s="313"/>
      <c r="P18" s="313"/>
    </row>
    <row r="19" spans="1:16" s="4" customFormat="1" ht="24.95" customHeight="1">
      <c r="A19" s="56" t="s">
        <v>406</v>
      </c>
      <c r="B19" s="57" t="s">
        <v>483</v>
      </c>
      <c r="C19" s="58" t="s">
        <v>215</v>
      </c>
      <c r="D19" s="59">
        <v>44389</v>
      </c>
      <c r="E19" s="60" t="s">
        <v>43</v>
      </c>
      <c r="F19" s="59">
        <v>44393</v>
      </c>
      <c r="G19" s="285"/>
      <c r="H19" s="285"/>
      <c r="I19" s="285"/>
      <c r="J19" s="285"/>
      <c r="K19" s="315"/>
      <c r="L19" s="313"/>
      <c r="M19" s="98"/>
      <c r="N19" s="98"/>
      <c r="O19" s="313"/>
      <c r="P19" s="313"/>
    </row>
    <row r="20" spans="1:16" s="4" customFormat="1" ht="24.95" customHeight="1">
      <c r="A20" s="61" t="s">
        <v>199</v>
      </c>
      <c r="B20" s="62" t="s">
        <v>357</v>
      </c>
      <c r="C20" s="63" t="s">
        <v>215</v>
      </c>
      <c r="D20" s="64">
        <v>44389</v>
      </c>
      <c r="E20" s="65" t="s">
        <v>43</v>
      </c>
      <c r="F20" s="64">
        <v>44391</v>
      </c>
      <c r="G20" s="286"/>
      <c r="H20" s="286"/>
      <c r="I20" s="286"/>
      <c r="J20" s="286"/>
      <c r="L20" s="313"/>
      <c r="M20" s="98"/>
      <c r="N20" s="98"/>
      <c r="O20" s="313"/>
      <c r="P20" s="313"/>
    </row>
    <row r="21" spans="1:16" s="4" customFormat="1" ht="24.95" customHeight="1">
      <c r="A21" s="1040" t="s">
        <v>216</v>
      </c>
      <c r="B21" s="44"/>
      <c r="C21" s="45" t="s">
        <v>214</v>
      </c>
      <c r="D21" s="46">
        <v>44401</v>
      </c>
      <c r="E21" s="47" t="s">
        <v>23</v>
      </c>
      <c r="F21" s="46">
        <v>44403</v>
      </c>
      <c r="G21" s="284"/>
      <c r="H21" s="284"/>
      <c r="I21" s="284"/>
      <c r="J21" s="284"/>
      <c r="L21" s="313"/>
      <c r="M21" s="98"/>
      <c r="N21" s="98"/>
      <c r="O21" s="313"/>
      <c r="P21" s="313"/>
    </row>
    <row r="22" spans="1:16" s="4" customFormat="1" ht="24.95" customHeight="1">
      <c r="A22" s="1037" t="s">
        <v>311</v>
      </c>
      <c r="B22" s="50" t="s">
        <v>476</v>
      </c>
      <c r="C22" s="51" t="s">
        <v>215</v>
      </c>
      <c r="D22" s="52">
        <v>44395</v>
      </c>
      <c r="E22" s="53" t="s">
        <v>28</v>
      </c>
      <c r="F22" s="52">
        <v>44397</v>
      </c>
      <c r="G22" s="686" t="s">
        <v>216</v>
      </c>
      <c r="H22" s="285">
        <f t="shared" ref="H22:J22" si="1">H18+7</f>
        <v>44374</v>
      </c>
      <c r="I22" s="285">
        <f t="shared" si="1"/>
        <v>44378</v>
      </c>
      <c r="J22" s="285">
        <f t="shared" si="1"/>
        <v>44380</v>
      </c>
      <c r="L22" s="313"/>
      <c r="M22" s="98"/>
      <c r="N22" s="98"/>
      <c r="O22" s="313"/>
      <c r="P22" s="313"/>
    </row>
    <row r="23" spans="1:16" s="4" customFormat="1" ht="24.95" customHeight="1">
      <c r="A23" s="56" t="s">
        <v>406</v>
      </c>
      <c r="B23" s="57" t="s">
        <v>484</v>
      </c>
      <c r="C23" s="58" t="s">
        <v>215</v>
      </c>
      <c r="D23" s="59">
        <v>44396</v>
      </c>
      <c r="E23" s="60" t="s">
        <v>43</v>
      </c>
      <c r="F23" s="59">
        <v>44400</v>
      </c>
      <c r="G23" s="285"/>
      <c r="H23" s="285"/>
      <c r="I23" s="285"/>
      <c r="J23" s="285"/>
      <c r="L23" s="313"/>
      <c r="M23" s="98"/>
      <c r="N23" s="98"/>
      <c r="O23" s="313"/>
      <c r="P23" s="313"/>
    </row>
    <row r="24" spans="1:16" s="4" customFormat="1" ht="24.95" customHeight="1">
      <c r="A24" s="61" t="s">
        <v>200</v>
      </c>
      <c r="B24" s="62" t="s">
        <v>403</v>
      </c>
      <c r="C24" s="63" t="s">
        <v>215</v>
      </c>
      <c r="D24" s="64">
        <v>44396</v>
      </c>
      <c r="E24" s="65" t="s">
        <v>43</v>
      </c>
      <c r="F24" s="64">
        <v>44398</v>
      </c>
      <c r="G24" s="286"/>
      <c r="H24" s="286"/>
      <c r="I24" s="286"/>
      <c r="J24" s="286"/>
      <c r="L24" s="313"/>
      <c r="M24" s="98"/>
      <c r="N24" s="98"/>
      <c r="O24" s="313"/>
      <c r="P24" s="313"/>
    </row>
    <row r="25" spans="1:16" s="4" customFormat="1" ht="24.95" customHeight="1">
      <c r="A25" s="1040" t="s">
        <v>216</v>
      </c>
      <c r="B25" s="44"/>
      <c r="C25" s="45" t="s">
        <v>214</v>
      </c>
      <c r="D25" s="46">
        <v>44408</v>
      </c>
      <c r="E25" s="47" t="s">
        <v>23</v>
      </c>
      <c r="F25" s="46">
        <v>44410</v>
      </c>
      <c r="G25" s="284"/>
      <c r="H25" s="284"/>
      <c r="I25" s="284"/>
      <c r="J25" s="284"/>
      <c r="L25" s="313"/>
      <c r="M25" s="98"/>
      <c r="N25" s="98"/>
      <c r="O25" s="313"/>
      <c r="P25" s="313"/>
    </row>
    <row r="26" spans="1:16" s="4" customFormat="1" ht="24.95" customHeight="1">
      <c r="A26" s="1037" t="s">
        <v>305</v>
      </c>
      <c r="B26" s="50" t="s">
        <v>403</v>
      </c>
      <c r="C26" s="51" t="s">
        <v>215</v>
      </c>
      <c r="D26" s="52">
        <v>44402</v>
      </c>
      <c r="E26" s="53" t="s">
        <v>28</v>
      </c>
      <c r="F26" s="52">
        <v>44404</v>
      </c>
      <c r="G26" s="686" t="s">
        <v>216</v>
      </c>
      <c r="H26" s="285">
        <f t="shared" ref="H26:J26" si="2">H22+7</f>
        <v>44381</v>
      </c>
      <c r="I26" s="285">
        <f>I22+7</f>
        <v>44385</v>
      </c>
      <c r="J26" s="285">
        <f t="shared" si="2"/>
        <v>44387</v>
      </c>
      <c r="L26" s="313"/>
      <c r="M26" s="98"/>
      <c r="N26" s="98"/>
      <c r="O26" s="313"/>
      <c r="P26" s="313"/>
    </row>
    <row r="27" spans="1:16" s="4" customFormat="1" ht="24.95" customHeight="1">
      <c r="A27" s="56" t="s">
        <v>406</v>
      </c>
      <c r="B27" s="57" t="s">
        <v>485</v>
      </c>
      <c r="C27" s="58" t="s">
        <v>215</v>
      </c>
      <c r="D27" s="59">
        <v>44403</v>
      </c>
      <c r="E27" s="60" t="s">
        <v>43</v>
      </c>
      <c r="F27" s="59">
        <v>44407</v>
      </c>
      <c r="G27" s="285"/>
      <c r="H27" s="285"/>
      <c r="I27" s="285"/>
      <c r="J27" s="285"/>
      <c r="L27" s="313"/>
      <c r="M27" s="98"/>
      <c r="N27" s="98"/>
      <c r="O27" s="313"/>
      <c r="P27" s="313"/>
    </row>
    <row r="28" spans="1:16" s="4" customFormat="1" ht="24.95" customHeight="1">
      <c r="A28" s="61" t="s">
        <v>199</v>
      </c>
      <c r="B28" s="62" t="s">
        <v>479</v>
      </c>
      <c r="C28" s="63" t="s">
        <v>215</v>
      </c>
      <c r="D28" s="64">
        <v>44403</v>
      </c>
      <c r="E28" s="65" t="s">
        <v>43</v>
      </c>
      <c r="F28" s="64">
        <v>44405</v>
      </c>
      <c r="G28" s="286"/>
      <c r="H28" s="286"/>
      <c r="I28" s="286"/>
      <c r="J28" s="286"/>
      <c r="L28" s="313"/>
      <c r="M28" s="98"/>
      <c r="N28" s="98"/>
      <c r="O28" s="313"/>
      <c r="P28" s="313"/>
    </row>
    <row r="29" spans="1:16" s="4" customFormat="1" ht="24.95" customHeight="1">
      <c r="A29" s="1040" t="s">
        <v>440</v>
      </c>
      <c r="B29" s="44" t="s">
        <v>441</v>
      </c>
      <c r="C29" s="45" t="s">
        <v>214</v>
      </c>
      <c r="D29" s="46">
        <v>44415</v>
      </c>
      <c r="E29" s="47" t="s">
        <v>23</v>
      </c>
      <c r="F29" s="46">
        <v>44417</v>
      </c>
      <c r="G29" s="284"/>
      <c r="H29" s="284"/>
      <c r="I29" s="284"/>
      <c r="J29" s="284"/>
      <c r="L29" s="313"/>
      <c r="M29" s="695"/>
      <c r="N29" s="695"/>
      <c r="O29" s="313"/>
      <c r="P29" s="313"/>
    </row>
    <row r="30" spans="1:16" s="4" customFormat="1" ht="24.95" customHeight="1">
      <c r="A30" s="1037" t="s">
        <v>188</v>
      </c>
      <c r="B30" s="50" t="s">
        <v>477</v>
      </c>
      <c r="C30" s="51" t="s">
        <v>215</v>
      </c>
      <c r="D30" s="52">
        <v>44409</v>
      </c>
      <c r="E30" s="53" t="s">
        <v>28</v>
      </c>
      <c r="F30" s="52">
        <v>44411</v>
      </c>
      <c r="G30" s="686" t="s">
        <v>216</v>
      </c>
      <c r="H30" s="285">
        <f t="shared" ref="H30" si="3">H26+7</f>
        <v>44388</v>
      </c>
      <c r="I30" s="285">
        <f>I26+7</f>
        <v>44392</v>
      </c>
      <c r="J30" s="285">
        <f t="shared" ref="J30" si="4">J26+7</f>
        <v>44394</v>
      </c>
      <c r="L30" s="313"/>
      <c r="M30" s="695"/>
      <c r="N30" s="695"/>
      <c r="O30" s="313"/>
      <c r="P30" s="313"/>
    </row>
    <row r="31" spans="1:16" s="4" customFormat="1" ht="24.95" customHeight="1">
      <c r="A31" s="56" t="s">
        <v>406</v>
      </c>
      <c r="B31" s="57" t="s">
        <v>486</v>
      </c>
      <c r="C31" s="58" t="s">
        <v>215</v>
      </c>
      <c r="D31" s="59">
        <v>44410</v>
      </c>
      <c r="E31" s="60" t="s">
        <v>43</v>
      </c>
      <c r="F31" s="59">
        <v>44414</v>
      </c>
      <c r="G31" s="285"/>
      <c r="H31" s="285"/>
      <c r="I31" s="285"/>
      <c r="J31" s="285"/>
      <c r="L31" s="313"/>
      <c r="M31" s="695"/>
      <c r="N31" s="695"/>
      <c r="O31" s="313"/>
      <c r="P31" s="313"/>
    </row>
    <row r="32" spans="1:16" s="4" customFormat="1" ht="24.95" customHeight="1">
      <c r="A32" s="61" t="s">
        <v>200</v>
      </c>
      <c r="B32" s="62" t="s">
        <v>480</v>
      </c>
      <c r="C32" s="63" t="s">
        <v>215</v>
      </c>
      <c r="D32" s="64">
        <v>44410</v>
      </c>
      <c r="E32" s="65" t="s">
        <v>43</v>
      </c>
      <c r="F32" s="64">
        <v>44412</v>
      </c>
      <c r="G32" s="286"/>
      <c r="H32" s="286"/>
      <c r="I32" s="286"/>
      <c r="J32" s="286"/>
      <c r="L32" s="313"/>
      <c r="M32" s="695"/>
      <c r="N32" s="695"/>
      <c r="O32" s="313"/>
      <c r="P32" s="313"/>
    </row>
    <row r="33" spans="1:16" s="4" customFormat="1" ht="24.95" customHeight="1">
      <c r="A33" s="532"/>
      <c r="B33" s="533"/>
      <c r="C33" s="530"/>
      <c r="D33" s="530"/>
      <c r="E33" s="530"/>
      <c r="F33" s="530"/>
      <c r="G33" s="314"/>
      <c r="H33" s="314"/>
      <c r="I33" s="314"/>
      <c r="J33" s="314"/>
      <c r="L33" s="313"/>
      <c r="M33" s="530"/>
      <c r="N33" s="530"/>
      <c r="O33" s="313"/>
      <c r="P33" s="313"/>
    </row>
    <row r="34" spans="1:16">
      <c r="A34" s="5"/>
      <c r="B34" s="5"/>
      <c r="C34" s="5"/>
      <c r="D34" s="5"/>
      <c r="E34" s="5"/>
      <c r="F34" s="256" t="s">
        <v>84</v>
      </c>
      <c r="G34" s="218"/>
      <c r="L34" s="32"/>
      <c r="M34" s="32"/>
      <c r="N34" s="32"/>
      <c r="O34" s="32"/>
      <c r="P34" s="32"/>
    </row>
    <row r="35" spans="1:16" ht="15.75">
      <c r="A35" s="68" t="s">
        <v>201</v>
      </c>
      <c r="B35" s="68"/>
      <c r="C35" s="5"/>
      <c r="D35" s="271"/>
      <c r="E35" s="305"/>
    </row>
    <row r="36" spans="1:16" s="173" customFormat="1" ht="19.5" customHeight="1">
      <c r="A36" s="73" t="s">
        <v>274</v>
      </c>
      <c r="B36" s="306"/>
      <c r="C36" s="307"/>
      <c r="D36" s="308"/>
      <c r="E36" s="307"/>
      <c r="F36" s="307"/>
      <c r="G36" s="309"/>
    </row>
    <row r="37" spans="1:16" ht="14.25" customHeight="1">
      <c r="A37" s="77" t="s">
        <v>261</v>
      </c>
      <c r="B37" s="5"/>
      <c r="C37" s="5"/>
      <c r="D37" s="5"/>
      <c r="E37" s="5"/>
      <c r="F37" s="256"/>
      <c r="G37" s="218"/>
      <c r="L37" s="32"/>
      <c r="M37" s="32"/>
      <c r="N37" s="32"/>
      <c r="O37" s="32"/>
      <c r="P37" s="32"/>
    </row>
    <row r="38" spans="1:16" ht="15.75" customHeight="1">
      <c r="A38" s="83" t="s">
        <v>373</v>
      </c>
      <c r="B38" s="5"/>
      <c r="C38" s="5"/>
      <c r="D38" s="5"/>
      <c r="E38" s="5"/>
      <c r="F38" s="256"/>
      <c r="G38" s="218"/>
      <c r="L38" s="32"/>
      <c r="M38" s="32"/>
      <c r="N38" s="32"/>
      <c r="O38" s="32"/>
      <c r="P38" s="32"/>
    </row>
    <row r="39" spans="1:16">
      <c r="A39" s="88" t="s">
        <v>262</v>
      </c>
      <c r="B39" s="5"/>
      <c r="C39" s="5"/>
      <c r="D39" s="5"/>
      <c r="E39" s="5"/>
      <c r="F39" s="256"/>
      <c r="G39" s="218"/>
      <c r="L39" s="32"/>
      <c r="M39" s="32"/>
      <c r="N39" s="32"/>
      <c r="O39" s="32"/>
      <c r="P39" s="32"/>
    </row>
    <row r="40" spans="1:16" ht="16.5">
      <c r="A40" s="310"/>
      <c r="B40" s="5"/>
      <c r="C40" s="5"/>
      <c r="D40" s="5"/>
      <c r="E40" s="5"/>
      <c r="F40" s="256"/>
      <c r="G40" s="218"/>
      <c r="L40" s="32"/>
      <c r="M40" s="32"/>
      <c r="N40" s="32"/>
      <c r="O40" s="32"/>
      <c r="P40" s="32"/>
    </row>
    <row r="41" spans="1:16" ht="15.75">
      <c r="A41" s="226" t="s">
        <v>65</v>
      </c>
      <c r="B41" s="272"/>
      <c r="C41" s="5"/>
      <c r="D41" s="5"/>
      <c r="E41" s="5"/>
      <c r="F41" s="311"/>
    </row>
    <row r="42" spans="1:16" ht="15.75">
      <c r="A42" s="151" t="s">
        <v>0</v>
      </c>
      <c r="B42" s="273"/>
      <c r="C42" s="5"/>
      <c r="D42" s="5"/>
      <c r="E42" s="5"/>
      <c r="F42" s="311"/>
    </row>
    <row r="43" spans="1:16" ht="18">
      <c r="A43" s="312" t="s">
        <v>66</v>
      </c>
      <c r="B43" s="177"/>
      <c r="C43" s="5"/>
      <c r="D43" s="5"/>
      <c r="E43" s="5"/>
      <c r="F43" s="311"/>
    </row>
    <row r="44" spans="1:16" ht="18">
      <c r="A44" s="312" t="s">
        <v>67</v>
      </c>
      <c r="B44" s="177"/>
      <c r="C44" s="5"/>
      <c r="D44" s="5"/>
      <c r="E44" s="5"/>
    </row>
    <row r="45" spans="1:16" ht="18">
      <c r="A45" s="312" t="s">
        <v>68</v>
      </c>
      <c r="B45" s="177"/>
      <c r="C45" s="5"/>
      <c r="D45" s="5"/>
      <c r="E45" s="5"/>
    </row>
    <row r="46" spans="1:16" ht="18">
      <c r="A46" s="312" t="s">
        <v>85</v>
      </c>
      <c r="B46" s="177"/>
      <c r="C46" s="5"/>
      <c r="D46" s="5"/>
      <c r="E46" s="5"/>
    </row>
    <row r="47" spans="1:16">
      <c r="A47" s="177"/>
      <c r="B47" s="177"/>
      <c r="C47" s="5"/>
      <c r="D47" s="5"/>
      <c r="E47" s="5"/>
    </row>
    <row r="48" spans="1:16">
      <c r="A48" s="177"/>
      <c r="B48" s="177"/>
    </row>
  </sheetData>
  <customSheetViews>
    <customSheetView guid="{035FD7B7-E407-47C6-82D2-F16A7036DEE3}" scale="85" showGridLines="0" topLeftCell="A4">
      <selection activeCell="A10" sqref="A10"/>
      <pageMargins left="0.7" right="0.7" top="0.75" bottom="0.75" header="0.3" footer="0.3"/>
      <pageSetup scale="53" orientation="portrait"/>
    </customSheetView>
    <customSheetView guid="{D73C7D54-4891-4237-9750-225D2462AB34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77C6715E-78A8-45AF-BBE5-55C648F3FD39}" scale="85" showGridLines="0" topLeftCell="A7">
      <selection activeCell="H11" sqref="H11"/>
      <pageMargins left="0.7" right="0.7" top="0.75" bottom="0.75" header="0.3" footer="0.3"/>
      <pageSetup scale="53" orientation="portrait" r:id="rId1"/>
    </customSheetView>
    <customSheetView guid="{C6EA2456-9077-41F6-8AD1-2B98609E6968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36EED012-CDEF-4DC1-8A77-CC61E5DDA9AF}" scale="85" showGridLines="0">
      <selection activeCell="H24" sqref="H24"/>
      <pageMargins left="0.7" right="0.7" top="0.75" bottom="0.75" header="0.3" footer="0.3"/>
      <pageSetup scale="53" orientation="portrait"/>
    </customSheetView>
    <customSheetView guid="{6D779134-8889-443F-9ACA-8D735092180D}" scale="85" showGridLines="0">
      <selection activeCell="D13" sqref="D13"/>
      <pageMargins left="0.7" right="0.7" top="0.75" bottom="0.75" header="0.3" footer="0.3"/>
      <pageSetup scale="53" orientation="portrait"/>
    </customSheetView>
    <customSheetView guid="{DB8C7FDF-A076-429E-9C69-19F5346810D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4BAB3EE4-9C54-4B90-B433-C200B8083694}" scale="85" showGridLines="0">
      <selection activeCell="G14" sqref="G14"/>
      <pageMargins left="0.7" right="0.7" top="0.75" bottom="0.75" header="0.3" footer="0.3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.7" right="0.7" top="0.75" bottom="0.75" header="0.3" footer="0.3"/>
      <pageSetup scale="53" orientation="portrait"/>
    </customSheetView>
    <customSheetView guid="{23D6460C-E645-4432-B260-E5EED77E92F3}" scale="85" showGridLines="0" topLeftCell="A13">
      <selection activeCell="F25" sqref="F25"/>
      <pageMargins left="0.7" right="0.7" top="0.75" bottom="0.75" header="0.3" footer="0.3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.7" right="0.7" top="0.75" bottom="0.75" header="0.3" footer="0.3"/>
      <pageSetup scale="53" orientation="portrait"/>
    </customSheetView>
    <customSheetView guid="{88931C49-9137-4FED-AEBA-55DC84EE773E}" scale="85" showGridLines="0">
      <selection activeCell="I13" sqref="I13"/>
      <pageMargins left="0.7" right="0.7" top="0.75" bottom="0.75" header="0.3" footer="0.3"/>
      <pageSetup scale="53" orientation="portrait"/>
    </customSheetView>
    <customSheetView guid="{D7835D66-B13D-4A90-85BF-DC3ACE120431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93A7AE30-CF2C-4CF1-930B-9425B5F5817D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C00304E5-BAC8-4C34-B3D2-AD7EACE0CB9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B9C309E4-7299-4CD5-AAAB-CF9542D1540F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3E9A2BAE-164D-47A0-8104-C7D4E0A4EAEF}" scale="85" showGridLines="0" topLeftCell="A3">
      <selection activeCell="G25" sqref="G25"/>
      <pageMargins left="0.7" right="0.7" top="0.75" bottom="0.75" header="0.3" footer="0.3"/>
      <pageSetup scale="53" orientation="portrait"/>
    </customSheetView>
    <customSheetView guid="{3DA74F3E-F145-470D-BDA0-4288A858AFDF}" scale="85" showGridLines="0" topLeftCell="A16">
      <selection activeCell="G25" sqref="G25"/>
      <pageMargins left="0.7" right="0.7" top="0.75" bottom="0.75" header="0.3" footer="0.3"/>
      <pageSetup scale="53" orientation="portrait"/>
    </customSheetView>
    <customSheetView guid="{8E2DF192-20FD-40DB-8385-493ED9B1C2BF}" scale="85" showGridLines="0" topLeftCell="A7">
      <selection activeCell="G31" sqref="G31"/>
      <pageMargins left="0.7" right="0.7" top="0.75" bottom="0.75" header="0.3" footer="0.3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000-000000000000}"/>
  </hyperlinks>
  <pageMargins left="0.7" right="0.7" top="0.75" bottom="0.75" header="0.3" footer="0.3"/>
  <pageSetup scale="53" orientation="portrait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D10" sqref="D10"/>
    </sheetView>
  </sheetViews>
  <sheetFormatPr defaultRowHeight="14.25"/>
  <sheetData/>
  <customSheetViews>
    <customSheetView guid="{035FD7B7-E407-47C6-82D2-F16A7036DEE3}" state="hidden">
      <selection activeCell="D10" sqref="D10"/>
      <pageMargins left="0.7" right="0.7" top="0.75" bottom="0.75" header="0.3" footer="0.3"/>
    </customSheetView>
    <customSheetView guid="{D73C7D54-4891-4237-9750-225D2462AB34}" state="hidden">
      <selection activeCell="D10" sqref="D10"/>
      <pageMargins left="0.7" right="0.7" top="0.75" bottom="0.75" header="0.3" footer="0.3"/>
    </customSheetView>
    <customSheetView guid="{77C6715E-78A8-45AF-BBE5-55C648F3FD39}" state="hidden">
      <selection activeCell="D10" sqref="D10"/>
      <pageMargins left="0.7" right="0.7" top="0.75" bottom="0.75" header="0.3" footer="0.3"/>
    </customSheetView>
    <customSheetView guid="{C6EA2456-9077-41F6-8AD1-2B98609E6968}" state="hidden">
      <selection activeCell="D10" sqref="D10"/>
      <pageMargins left="0.7" right="0.7" top="0.75" bottom="0.75" header="0.3" footer="0.3"/>
    </customSheetView>
    <customSheetView guid="{36EED012-CDEF-4DC1-8A77-CC61E5DDA9AF}" state="hidden">
      <selection activeCell="D10" sqref="D10"/>
      <pageMargins left="0.7" right="0.7" top="0.75" bottom="0.75" header="0.3" footer="0.3"/>
    </customSheetView>
    <customSheetView guid="{6D779134-8889-443F-9ACA-8D735092180D}" state="hidden">
      <selection activeCell="D10" sqref="D10"/>
      <pageMargins left="0.7" right="0.7" top="0.75" bottom="0.75" header="0.3" footer="0.3"/>
    </customSheetView>
    <customSheetView guid="{3E9A2BAE-164D-47A0-8104-C7D4E0A4EAEF}" state="hidden">
      <selection activeCell="D10" sqref="D10"/>
      <pageMargins left="0.7" right="0.7" top="0.75" bottom="0.75" header="0.3" footer="0.3"/>
    </customSheetView>
    <customSheetView guid="{3DA74F3E-F145-470D-BDA0-4288A858AFDF}" state="hidden">
      <selection activeCell="D10" sqref="D10"/>
      <pageMargins left="0.7" right="0.7" top="0.75" bottom="0.75" header="0.3" footer="0.3"/>
    </customSheetView>
    <customSheetView guid="{8E2DF192-20FD-40DB-8385-493ED9B1C2BF}" state="hidden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topLeftCell="A46" zoomScale="85" zoomScaleNormal="85" workbookViewId="0">
      <selection activeCell="C65" sqref="C65"/>
    </sheetView>
  </sheetViews>
  <sheetFormatPr defaultColWidth="8.875" defaultRowHeight="12.75"/>
  <cols>
    <col min="1" max="1" width="26.75" style="608" customWidth="1"/>
    <col min="2" max="2" width="10.5" style="608" customWidth="1"/>
    <col min="3" max="3" width="8.875" style="609"/>
    <col min="4" max="4" width="14.5" style="610" bestFit="1" customWidth="1"/>
    <col min="5" max="5" width="28.875" style="610" customWidth="1"/>
    <col min="6" max="6" width="25.875" style="610" customWidth="1"/>
    <col min="7" max="7" width="30.125" style="257" customWidth="1"/>
    <col min="8" max="8" width="12.625" style="257" customWidth="1"/>
    <col min="9" max="9" width="14.125" style="257" customWidth="1"/>
    <col min="10" max="11" width="15.375" style="257" customWidth="1"/>
    <col min="12" max="16384" width="8.875" style="257"/>
  </cols>
  <sheetData>
    <row r="1" spans="1:11" ht="24.95" customHeight="1">
      <c r="A1" s="1147" t="s">
        <v>0</v>
      </c>
      <c r="B1" s="1147"/>
      <c r="C1" s="1147"/>
      <c r="D1" s="1147"/>
      <c r="E1" s="1147"/>
      <c r="F1" s="1147"/>
      <c r="G1" s="1147"/>
      <c r="H1" s="1147"/>
      <c r="I1" s="1147"/>
      <c r="J1" s="1147"/>
      <c r="K1" s="664"/>
    </row>
    <row r="2" spans="1:11" s="244" customFormat="1" ht="24.95" customHeight="1">
      <c r="A2" s="1147"/>
      <c r="B2" s="1147"/>
      <c r="C2" s="1147"/>
      <c r="D2" s="1147"/>
      <c r="E2" s="1147"/>
      <c r="F2" s="1147"/>
      <c r="G2" s="1147"/>
      <c r="H2" s="1147"/>
      <c r="I2" s="1147"/>
      <c r="J2" s="1147"/>
      <c r="K2" s="664"/>
    </row>
    <row r="3" spans="1:11" ht="26.25">
      <c r="A3" s="1148" t="s">
        <v>279</v>
      </c>
      <c r="B3" s="1148"/>
      <c r="C3" s="1148"/>
      <c r="D3" s="1148"/>
      <c r="E3" s="1148"/>
      <c r="F3" s="1148"/>
      <c r="G3" s="1148"/>
      <c r="H3" s="1148"/>
      <c r="I3" s="1148"/>
      <c r="J3" s="1148"/>
      <c r="K3" s="665"/>
    </row>
    <row r="4" spans="1:11" ht="27.75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5">
      <c r="A5" s="13" t="s">
        <v>70</v>
      </c>
      <c r="B5" s="246"/>
      <c r="C5" s="247"/>
      <c r="D5" s="248"/>
      <c r="E5" s="248"/>
      <c r="F5" s="248"/>
      <c r="G5" s="562"/>
      <c r="H5" s="249"/>
      <c r="I5" s="657" t="s">
        <v>87</v>
      </c>
      <c r="J5" s="658">
        <f>'CV2'!F5</f>
        <v>44105</v>
      </c>
      <c r="K5" s="658"/>
    </row>
    <row r="6" spans="1:11" ht="18">
      <c r="A6" s="250"/>
      <c r="B6" s="251"/>
      <c r="C6" s="247"/>
      <c r="D6" s="248"/>
      <c r="E6" s="248"/>
      <c r="F6" s="248"/>
      <c r="G6" s="564"/>
      <c r="H6" s="563"/>
      <c r="I6" s="563"/>
      <c r="J6" s="249"/>
      <c r="K6" s="249"/>
    </row>
    <row r="7" spans="1:11" s="245" customFormat="1" ht="39.950000000000003" customHeight="1">
      <c r="A7" s="1149" t="s">
        <v>74</v>
      </c>
      <c r="B7" s="1151" t="s">
        <v>203</v>
      </c>
      <c r="C7" s="252" t="s">
        <v>101</v>
      </c>
      <c r="D7" s="557" t="s">
        <v>73</v>
      </c>
      <c r="E7" s="1153" t="s">
        <v>204</v>
      </c>
      <c r="F7" s="557" t="s">
        <v>73</v>
      </c>
      <c r="G7" s="1155" t="s">
        <v>73</v>
      </c>
      <c r="H7" s="1156"/>
      <c r="I7" s="315"/>
      <c r="J7" s="257"/>
      <c r="K7" s="257"/>
    </row>
    <row r="8" spans="1:11" s="245" customFormat="1" ht="39.950000000000003" customHeight="1">
      <c r="A8" s="1150"/>
      <c r="B8" s="1152"/>
      <c r="C8" s="550" t="s">
        <v>28</v>
      </c>
      <c r="D8" s="565" t="s">
        <v>185</v>
      </c>
      <c r="E8" s="1154"/>
      <c r="F8" s="566" t="s">
        <v>185</v>
      </c>
      <c r="G8" s="567" t="s">
        <v>231</v>
      </c>
      <c r="H8" s="254" t="s">
        <v>225</v>
      </c>
      <c r="I8" s="315"/>
      <c r="J8" s="257"/>
      <c r="K8" s="257"/>
    </row>
    <row r="9" spans="1:11" s="129" customFormat="1" ht="24" customHeight="1">
      <c r="A9" s="1121" t="str">
        <f>'Port Klang West &amp; Pasir Gudang '!A10</f>
        <v>CAPE FAWLEY</v>
      </c>
      <c r="B9" s="1124" t="str">
        <f>'Port Klang West &amp; Pasir Gudang '!B10</f>
        <v>056S</v>
      </c>
      <c r="C9" s="1114">
        <f>'Port Klang West &amp; Pasir Gudang '!C10</f>
        <v>44374</v>
      </c>
      <c r="D9" s="1114">
        <f>C9+4</f>
        <v>44378</v>
      </c>
      <c r="E9" s="715" t="s">
        <v>500</v>
      </c>
      <c r="F9" s="263">
        <v>44383</v>
      </c>
      <c r="G9" s="263"/>
      <c r="H9" s="568">
        <f>F9+5</f>
        <v>44388</v>
      </c>
      <c r="I9" s="569" t="s">
        <v>227</v>
      </c>
      <c r="J9" s="257"/>
      <c r="K9" s="257"/>
    </row>
    <row r="10" spans="1:11" s="129" customFormat="1" ht="24" customHeight="1">
      <c r="A10" s="1122"/>
      <c r="B10" s="1157"/>
      <c r="C10" s="1115"/>
      <c r="D10" s="1115"/>
      <c r="E10" s="687" t="s">
        <v>216</v>
      </c>
      <c r="F10" s="652">
        <v>44384</v>
      </c>
      <c r="G10" s="652">
        <f>F10+4</f>
        <v>44388</v>
      </c>
      <c r="H10" s="652"/>
      <c r="I10" s="585" t="s">
        <v>232</v>
      </c>
      <c r="J10" s="257"/>
      <c r="K10" s="257"/>
    </row>
    <row r="11" spans="1:11" s="129" customFormat="1" ht="24" customHeight="1">
      <c r="A11" s="1116" t="str">
        <f>'Port Klang West &amp; Pasir Gudang '!A11</f>
        <v>GREEN HORIZON</v>
      </c>
      <c r="B11" s="1118" t="str">
        <f>'Port Klang West &amp; Pasir Gudang '!B11</f>
        <v>109S</v>
      </c>
      <c r="C11" s="1123">
        <f>C9+7</f>
        <v>44381</v>
      </c>
      <c r="D11" s="1114">
        <f t="shared" ref="D11" si="0">C11+4</f>
        <v>44385</v>
      </c>
      <c r="E11" s="715" t="s">
        <v>410</v>
      </c>
      <c r="F11" s="263">
        <f t="shared" ref="F11:F20" si="1">F9+7</f>
        <v>44390</v>
      </c>
      <c r="G11" s="263"/>
      <c r="H11" s="568">
        <f>F11+5</f>
        <v>44395</v>
      </c>
      <c r="I11" s="4"/>
      <c r="J11" s="257"/>
      <c r="K11" s="257"/>
    </row>
    <row r="12" spans="1:11" s="129" customFormat="1" ht="24" customHeight="1">
      <c r="A12" s="1117"/>
      <c r="B12" s="1119"/>
      <c r="C12" s="1120"/>
      <c r="D12" s="1115"/>
      <c r="E12" s="687" t="s">
        <v>216</v>
      </c>
      <c r="F12" s="652">
        <f t="shared" si="1"/>
        <v>44391</v>
      </c>
      <c r="G12" s="652">
        <f>F12+4</f>
        <v>44395</v>
      </c>
      <c r="H12" s="652"/>
      <c r="I12" s="4"/>
      <c r="J12" s="257"/>
      <c r="K12" s="257"/>
    </row>
    <row r="13" spans="1:11" s="129" customFormat="1" ht="24" customHeight="1">
      <c r="A13" s="1121" t="str">
        <f>'Port Klang West &amp; Pasir Gudang '!A12</f>
        <v>SANTA LOUKIA</v>
      </c>
      <c r="B13" s="1124" t="str">
        <f>'Port Klang West &amp; Pasir Gudang '!B12</f>
        <v>164S</v>
      </c>
      <c r="C13" s="1123">
        <f>C11+7</f>
        <v>44388</v>
      </c>
      <c r="D13" s="1114">
        <f t="shared" ref="D13" si="2">C13+4</f>
        <v>44392</v>
      </c>
      <c r="E13" s="715" t="s">
        <v>501</v>
      </c>
      <c r="F13" s="263">
        <f t="shared" si="1"/>
        <v>44397</v>
      </c>
      <c r="G13" s="263"/>
      <c r="H13" s="568">
        <f>F13+5</f>
        <v>44402</v>
      </c>
      <c r="I13" s="315"/>
      <c r="J13" s="257"/>
      <c r="K13" s="257"/>
    </row>
    <row r="14" spans="1:11" s="129" customFormat="1" ht="24" customHeight="1">
      <c r="A14" s="1122"/>
      <c r="B14" s="1119"/>
      <c r="C14" s="1120"/>
      <c r="D14" s="1115"/>
      <c r="E14" s="687" t="s">
        <v>216</v>
      </c>
      <c r="F14" s="652">
        <f t="shared" si="1"/>
        <v>44398</v>
      </c>
      <c r="G14" s="652">
        <f>F14+4</f>
        <v>44402</v>
      </c>
      <c r="H14" s="652"/>
      <c r="I14" s="315"/>
      <c r="J14" s="257"/>
      <c r="K14" s="257"/>
    </row>
    <row r="15" spans="1:11" s="129" customFormat="1" ht="24" customHeight="1">
      <c r="A15" s="1121" t="str">
        <f>'Port Klang West &amp; Pasir Gudang '!A13</f>
        <v>CAPE FAWLEY</v>
      </c>
      <c r="B15" s="1118" t="str">
        <f>'Port Klang West &amp; Pasir Gudang '!B13</f>
        <v>057S</v>
      </c>
      <c r="C15" s="1123">
        <f>C13+7</f>
        <v>44395</v>
      </c>
      <c r="D15" s="1114">
        <f t="shared" ref="D15" si="3">C15+4</f>
        <v>44399</v>
      </c>
      <c r="E15" s="715" t="s">
        <v>502</v>
      </c>
      <c r="F15" s="263">
        <f t="shared" si="1"/>
        <v>44404</v>
      </c>
      <c r="G15" s="263"/>
      <c r="H15" s="568">
        <f>F15+5</f>
        <v>44409</v>
      </c>
      <c r="I15" s="315"/>
      <c r="J15" s="257"/>
      <c r="K15" s="257"/>
    </row>
    <row r="16" spans="1:11" s="129" customFormat="1" ht="24" customHeight="1">
      <c r="A16" s="1122"/>
      <c r="B16" s="1119"/>
      <c r="C16" s="1120"/>
      <c r="D16" s="1115"/>
      <c r="E16" s="687" t="s">
        <v>216</v>
      </c>
      <c r="F16" s="652">
        <f t="shared" si="1"/>
        <v>44405</v>
      </c>
      <c r="G16" s="652">
        <f>F16+4</f>
        <v>44409</v>
      </c>
      <c r="H16" s="652"/>
      <c r="I16" s="315"/>
      <c r="J16" s="257"/>
      <c r="K16" s="257"/>
    </row>
    <row r="17" spans="1:11" s="129" customFormat="1" ht="24" customHeight="1">
      <c r="A17" s="1121" t="str">
        <f>'Port Klang West &amp; Pasir Gudang '!A14</f>
        <v>GREEN HORIZON</v>
      </c>
      <c r="B17" s="1121" t="str">
        <f>'Port Klang West &amp; Pasir Gudang '!B14</f>
        <v>110S</v>
      </c>
      <c r="C17" s="1114">
        <f>C15+7</f>
        <v>44402</v>
      </c>
      <c r="D17" s="1114">
        <f t="shared" ref="D17" si="4">C17+4</f>
        <v>44406</v>
      </c>
      <c r="E17" s="715" t="s">
        <v>503</v>
      </c>
      <c r="F17" s="263">
        <f t="shared" si="1"/>
        <v>44411</v>
      </c>
      <c r="G17" s="263"/>
      <c r="H17" s="568">
        <f>F17+5</f>
        <v>44416</v>
      </c>
      <c r="I17" s="315"/>
      <c r="J17" s="257"/>
      <c r="K17" s="257"/>
    </row>
    <row r="18" spans="1:11" s="129" customFormat="1" ht="24" customHeight="1">
      <c r="A18" s="1122"/>
      <c r="B18" s="1122"/>
      <c r="C18" s="1120"/>
      <c r="D18" s="1115"/>
      <c r="E18" s="687" t="s">
        <v>216</v>
      </c>
      <c r="F18" s="652">
        <f t="shared" si="1"/>
        <v>44412</v>
      </c>
      <c r="G18" s="652">
        <f>F18+4</f>
        <v>44416</v>
      </c>
      <c r="H18" s="652"/>
      <c r="I18" s="315"/>
      <c r="J18" s="257"/>
      <c r="K18" s="257"/>
    </row>
    <row r="19" spans="1:11" s="129" customFormat="1" ht="24" customHeight="1">
      <c r="A19" s="1116" t="str">
        <f>'Port Klang West &amp; Pasir Gudang '!A15</f>
        <v>SANTA LOUKIA</v>
      </c>
      <c r="B19" s="1118" t="str">
        <f>'Port Klang West &amp; Pasir Gudang '!B15</f>
        <v>167S</v>
      </c>
      <c r="C19" s="1114">
        <f>C17+7</f>
        <v>44409</v>
      </c>
      <c r="D19" s="1114">
        <f t="shared" ref="D19" si="5">C19+4</f>
        <v>44413</v>
      </c>
      <c r="E19" s="715" t="s">
        <v>504</v>
      </c>
      <c r="F19" s="263">
        <f t="shared" si="1"/>
        <v>44418</v>
      </c>
      <c r="G19" s="263"/>
      <c r="H19" s="568">
        <f>F19+5</f>
        <v>44423</v>
      </c>
      <c r="I19" s="315"/>
      <c r="J19" s="257"/>
      <c r="K19" s="257"/>
    </row>
    <row r="20" spans="1:11" s="129" customFormat="1" ht="24" customHeight="1">
      <c r="A20" s="1117"/>
      <c r="B20" s="1119"/>
      <c r="C20" s="1120"/>
      <c r="D20" s="1115"/>
      <c r="E20" s="687" t="s">
        <v>216</v>
      </c>
      <c r="F20" s="652">
        <f t="shared" si="1"/>
        <v>44419</v>
      </c>
      <c r="G20" s="652">
        <f>F20+4</f>
        <v>44423</v>
      </c>
      <c r="H20" s="652"/>
      <c r="I20" s="315"/>
      <c r="J20" s="257"/>
      <c r="K20" s="257"/>
    </row>
    <row r="21" spans="1:11" s="129" customFormat="1" ht="24" customHeight="1">
      <c r="A21" s="655"/>
      <c r="B21" s="30"/>
      <c r="C21" s="31"/>
      <c r="D21" s="31"/>
      <c r="E21" s="547"/>
      <c r="F21" s="548"/>
      <c r="G21" s="653"/>
      <c r="H21" s="653"/>
      <c r="I21" s="315"/>
      <c r="J21" s="257"/>
      <c r="K21" s="257"/>
    </row>
    <row r="22" spans="1:11" s="129" customFormat="1" ht="19.5" customHeight="1">
      <c r="A22" s="570"/>
      <c r="B22" s="571"/>
      <c r="C22" s="572"/>
      <c r="D22" s="573"/>
      <c r="E22" s="573"/>
      <c r="F22" s="573"/>
      <c r="G22" s="573"/>
      <c r="H22" s="573"/>
      <c r="I22" s="311"/>
      <c r="J22" s="311"/>
      <c r="K22" s="311"/>
    </row>
    <row r="23" spans="1:11" s="129" customFormat="1" ht="19.5" customHeight="1">
      <c r="A23" s="574" t="s">
        <v>83</v>
      </c>
      <c r="B23" s="172"/>
      <c r="C23" s="203"/>
      <c r="D23" s="203"/>
      <c r="E23" s="204"/>
      <c r="F23" s="172"/>
      <c r="G23" s="172"/>
      <c r="H23" s="172"/>
      <c r="I23" s="172"/>
      <c r="J23" s="172"/>
      <c r="K23" s="172"/>
    </row>
    <row r="24" spans="1:11" s="129" customFormat="1" ht="19.5" customHeight="1">
      <c r="A24" s="575" t="s">
        <v>144</v>
      </c>
      <c r="B24" s="575" t="s">
        <v>208</v>
      </c>
      <c r="C24" s="574"/>
      <c r="D24" s="172"/>
      <c r="E24" s="207"/>
      <c r="F24" s="172"/>
      <c r="G24" s="172"/>
      <c r="H24" s="172"/>
      <c r="I24" s="172"/>
      <c r="J24" s="172"/>
      <c r="K24" s="172"/>
    </row>
    <row r="25" spans="1:11" s="129" customFormat="1" ht="19.5" customHeight="1">
      <c r="A25" s="250"/>
      <c r="B25" s="251"/>
      <c r="C25" s="247"/>
      <c r="D25" s="248"/>
      <c r="E25" s="248"/>
      <c r="F25" s="248"/>
      <c r="G25" s="563"/>
      <c r="H25" s="563"/>
      <c r="I25" s="563"/>
      <c r="J25" s="249"/>
      <c r="K25" s="249"/>
    </row>
    <row r="26" spans="1:11" s="129" customFormat="1" ht="19.5" customHeight="1">
      <c r="A26" s="250"/>
      <c r="B26" s="251"/>
      <c r="C26" s="247"/>
      <c r="D26" s="248"/>
      <c r="E26" s="248"/>
      <c r="F26" s="248"/>
      <c r="G26" s="563"/>
      <c r="H26" s="563"/>
      <c r="I26" s="563"/>
      <c r="J26" s="249"/>
      <c r="K26" s="249"/>
    </row>
    <row r="27" spans="1:11" s="129" customFormat="1" ht="19.5" customHeight="1">
      <c r="A27" s="1143" t="s">
        <v>221</v>
      </c>
      <c r="B27" s="1144"/>
      <c r="C27" s="1141" t="s">
        <v>1</v>
      </c>
      <c r="D27" s="1141"/>
      <c r="E27" s="1142"/>
      <c r="F27" s="266" t="s">
        <v>73</v>
      </c>
      <c r="G27" s="1125" t="s">
        <v>228</v>
      </c>
      <c r="H27" s="1127" t="s">
        <v>211</v>
      </c>
      <c r="I27" s="576" t="s">
        <v>73</v>
      </c>
      <c r="J27" s="577"/>
      <c r="K27" s="668"/>
    </row>
    <row r="28" spans="1:11" s="129" customFormat="1" ht="19.5" customHeight="1">
      <c r="A28" s="1145"/>
      <c r="B28" s="1146"/>
      <c r="C28" s="1128" t="s">
        <v>90</v>
      </c>
      <c r="D28" s="1129"/>
      <c r="E28" s="1130"/>
      <c r="F28" s="267" t="s">
        <v>46</v>
      </c>
      <c r="G28" s="1126"/>
      <c r="H28" s="1126"/>
      <c r="I28" s="578" t="s">
        <v>225</v>
      </c>
      <c r="J28" s="578" t="s">
        <v>280</v>
      </c>
      <c r="K28" s="669"/>
    </row>
    <row r="29" spans="1:11" s="129" customFormat="1" ht="19.5" customHeight="1">
      <c r="A29" s="696" t="str">
        <f>'YANGON (AWPT)'!A38</f>
        <v>BLANK</v>
      </c>
      <c r="B29" s="44">
        <f>'YANGON (AWPT)'!B38</f>
        <v>0</v>
      </c>
      <c r="C29" s="45" t="str">
        <f>'YANGON (AWPT)'!C38</f>
        <v>TCHP</v>
      </c>
      <c r="D29" s="684">
        <f>'YANGON (AWPT)'!D38</f>
        <v>44380</v>
      </c>
      <c r="E29" s="685" t="s">
        <v>23</v>
      </c>
      <c r="F29" s="684">
        <f>D29+2</f>
        <v>44382</v>
      </c>
      <c r="G29" s="865" t="s">
        <v>508</v>
      </c>
      <c r="H29" s="268">
        <v>44381</v>
      </c>
      <c r="I29" s="268">
        <f>H29+7</f>
        <v>44388</v>
      </c>
      <c r="J29" s="579"/>
      <c r="K29" s="276" t="s">
        <v>229</v>
      </c>
    </row>
    <row r="30" spans="1:11" s="129" customFormat="1" ht="19.5" customHeight="1">
      <c r="A30" s="1037" t="str">
        <f>'Yangon (MIP &amp; MITT)'!A10</f>
        <v>CAPE FAWLEY</v>
      </c>
      <c r="B30" s="50" t="str">
        <f>'Yangon (MIP &amp; MITT)'!B10</f>
        <v>056S</v>
      </c>
      <c r="C30" s="51" t="str">
        <f>'YANGON (AWPT)'!C39</f>
        <v>CAT LAI</v>
      </c>
      <c r="D30" s="52">
        <f>'YANGON (AWPT)'!D39</f>
        <v>44374</v>
      </c>
      <c r="E30" s="53" t="s">
        <v>28</v>
      </c>
      <c r="F30" s="52">
        <f>D30+2</f>
        <v>44376</v>
      </c>
      <c r="G30" s="712" t="s">
        <v>505</v>
      </c>
      <c r="H30" s="269">
        <v>44381</v>
      </c>
      <c r="I30" s="269">
        <f>H30+7</f>
        <v>44388</v>
      </c>
      <c r="J30" s="580"/>
      <c r="K30" s="569" t="s">
        <v>227</v>
      </c>
    </row>
    <row r="31" spans="1:11" s="129" customFormat="1" ht="19.5" customHeight="1">
      <c r="A31" s="56" t="str">
        <f>'Yangon (MIP &amp; MITT)'!A11</f>
        <v>ELA</v>
      </c>
      <c r="B31" s="57" t="str">
        <f>'YANGON (AWPT)'!B40</f>
        <v>024S</v>
      </c>
      <c r="C31" s="58" t="str">
        <f>'YANGON (AWPT)'!C40</f>
        <v>CAT LAI</v>
      </c>
      <c r="D31" s="59">
        <f>'YANGON (AWPT)'!D40</f>
        <v>44375</v>
      </c>
      <c r="E31" s="60" t="s">
        <v>43</v>
      </c>
      <c r="F31" s="59">
        <f>D31+4</f>
        <v>44379</v>
      </c>
      <c r="G31" s="714"/>
      <c r="H31" s="581"/>
      <c r="I31" s="581"/>
      <c r="J31" s="581"/>
      <c r="K31" s="582"/>
    </row>
    <row r="32" spans="1:11" s="129" customFormat="1" ht="19.5" customHeight="1">
      <c r="A32" s="61" t="str">
        <f>'Yangon (MIP &amp; MITT)'!A12</f>
        <v>LADY OF LUCK</v>
      </c>
      <c r="B32" s="62" t="str">
        <f>'YANGON (AWPT)'!B41</f>
        <v>157S</v>
      </c>
      <c r="C32" s="63" t="str">
        <f>'YANGON (AWPT)'!C41</f>
        <v>CAT LAI</v>
      </c>
      <c r="D32" s="64">
        <f>'YANGON (AWPT)'!D41</f>
        <v>44375</v>
      </c>
      <c r="E32" s="65" t="s">
        <v>43</v>
      </c>
      <c r="F32" s="64">
        <f>D32+2</f>
        <v>44377</v>
      </c>
      <c r="G32" s="583" t="s">
        <v>216</v>
      </c>
      <c r="H32" s="584"/>
      <c r="I32" s="584"/>
      <c r="J32" s="584"/>
      <c r="K32" s="585" t="s">
        <v>281</v>
      </c>
    </row>
    <row r="33" spans="1:11" s="129" customFormat="1" ht="19.5" customHeight="1">
      <c r="A33" s="696" t="str">
        <f>'YANGON (AWPT)'!A42</f>
        <v>JT GLORY</v>
      </c>
      <c r="B33" s="44" t="str">
        <f>'YANGON (AWPT)'!B42</f>
        <v>390S</v>
      </c>
      <c r="C33" s="45" t="str">
        <f>'YANGON (AWPT)'!C42</f>
        <v>CAT LAI</v>
      </c>
      <c r="D33" s="684">
        <f>'YANGON (AWPT)'!D42</f>
        <v>44387</v>
      </c>
      <c r="E33" s="685" t="s">
        <v>23</v>
      </c>
      <c r="F33" s="684">
        <f>D33+2</f>
        <v>44389</v>
      </c>
      <c r="G33" s="740" t="s">
        <v>509</v>
      </c>
      <c r="H33" s="268">
        <f>H29+7</f>
        <v>44388</v>
      </c>
      <c r="I33" s="268">
        <f>H33+6</f>
        <v>44394</v>
      </c>
      <c r="J33" s="579"/>
      <c r="K33" s="670"/>
    </row>
    <row r="34" spans="1:11" s="129" customFormat="1" ht="19.5" customHeight="1">
      <c r="A34" s="1037" t="str">
        <f>'Yangon (MIP &amp; MITT)'!A14</f>
        <v>GREEN HORIZON</v>
      </c>
      <c r="B34" s="50" t="str">
        <f>'Yangon (MIP &amp; MITT)'!B14</f>
        <v>109S</v>
      </c>
      <c r="C34" s="51" t="str">
        <f>'YANGON (AWPT)'!C43</f>
        <v>CAT LAI</v>
      </c>
      <c r="D34" s="52">
        <f>'YANGON (AWPT)'!D43</f>
        <v>44381</v>
      </c>
      <c r="E34" s="53" t="s">
        <v>28</v>
      </c>
      <c r="F34" s="52">
        <f>D34+2</f>
        <v>44383</v>
      </c>
      <c r="G34" s="712" t="s">
        <v>411</v>
      </c>
      <c r="H34" s="269">
        <f>H30+7</f>
        <v>44388</v>
      </c>
      <c r="I34" s="269">
        <f>I30+7</f>
        <v>44395</v>
      </c>
      <c r="J34" s="580"/>
      <c r="K34" s="671"/>
    </row>
    <row r="35" spans="1:11" s="129" customFormat="1" ht="19.5" customHeight="1">
      <c r="A35" s="56" t="str">
        <f>'Yangon (MIP &amp; MITT)'!A15</f>
        <v>ELA</v>
      </c>
      <c r="B35" s="57" t="str">
        <f>'YANGON (AWPT)'!B44</f>
        <v>025S</v>
      </c>
      <c r="C35" s="58" t="str">
        <f>'YANGON (AWPT)'!C44</f>
        <v>CAT LAI</v>
      </c>
      <c r="D35" s="59">
        <f>'YANGON (AWPT)'!D44</f>
        <v>44382</v>
      </c>
      <c r="E35" s="60" t="s">
        <v>43</v>
      </c>
      <c r="F35" s="59">
        <f>D35+4</f>
        <v>44386</v>
      </c>
      <c r="G35" s="714"/>
      <c r="H35" s="581"/>
      <c r="I35" s="581"/>
      <c r="J35" s="581"/>
      <c r="K35" s="672"/>
    </row>
    <row r="36" spans="1:11" s="129" customFormat="1" ht="19.5" customHeight="1">
      <c r="A36" s="61" t="str">
        <f>'Yangon (MIP &amp; MITT)'!A16</f>
        <v>CSCL LIMA</v>
      </c>
      <c r="B36" s="62" t="str">
        <f>'YANGON (AWPT)'!B45</f>
        <v>109S</v>
      </c>
      <c r="C36" s="63" t="str">
        <f>'YANGON (AWPT)'!C45</f>
        <v>CAT LAI</v>
      </c>
      <c r="D36" s="64">
        <f>'YANGON (AWPT)'!D45</f>
        <v>44382</v>
      </c>
      <c r="E36" s="65" t="s">
        <v>43</v>
      </c>
      <c r="F36" s="64">
        <f>D36+2</f>
        <v>44384</v>
      </c>
      <c r="G36" s="583" t="s">
        <v>216</v>
      </c>
      <c r="H36" s="584"/>
      <c r="I36" s="584"/>
      <c r="J36" s="584"/>
      <c r="K36" s="673"/>
    </row>
    <row r="37" spans="1:11" s="129" customFormat="1" ht="19.5" customHeight="1">
      <c r="A37" s="696" t="str">
        <f>'YANGON (AWPT)'!A46</f>
        <v>BLANK</v>
      </c>
      <c r="B37" s="44">
        <f>'YANGON (AWPT)'!B46</f>
        <v>0</v>
      </c>
      <c r="C37" s="45" t="str">
        <f>'YANGON (AWPT)'!C46</f>
        <v>TCHP</v>
      </c>
      <c r="D37" s="684">
        <f>'YANGON (AWPT)'!D46</f>
        <v>44394</v>
      </c>
      <c r="E37" s="685" t="s">
        <v>23</v>
      </c>
      <c r="F37" s="684">
        <f>D37+2</f>
        <v>44396</v>
      </c>
      <c r="G37" s="740" t="s">
        <v>510</v>
      </c>
      <c r="H37" s="268">
        <f>H33+7</f>
        <v>44395</v>
      </c>
      <c r="I37" s="268">
        <f>H37+6</f>
        <v>44401</v>
      </c>
      <c r="J37" s="579"/>
      <c r="K37" s="670"/>
    </row>
    <row r="38" spans="1:11" s="129" customFormat="1" ht="19.5" customHeight="1">
      <c r="A38" s="1037" t="str">
        <f>'Yangon (MIP &amp; MITT)'!A18</f>
        <v>SANTA LOUKIA</v>
      </c>
      <c r="B38" s="50" t="str">
        <f>'Yangon (MIP &amp; MITT)'!B18</f>
        <v>164S</v>
      </c>
      <c r="C38" s="51" t="str">
        <f>'YANGON (AWPT)'!C47</f>
        <v>CAT LAI</v>
      </c>
      <c r="D38" s="52">
        <f>'YANGON (AWPT)'!D47</f>
        <v>44388</v>
      </c>
      <c r="E38" s="53" t="s">
        <v>28</v>
      </c>
      <c r="F38" s="52">
        <f>D38+2</f>
        <v>44390</v>
      </c>
      <c r="G38" s="711" t="s">
        <v>505</v>
      </c>
      <c r="H38" s="269">
        <f>H34+7</f>
        <v>44395</v>
      </c>
      <c r="I38" s="269">
        <f>I34+7</f>
        <v>44402</v>
      </c>
      <c r="J38" s="580"/>
      <c r="K38" s="671"/>
    </row>
    <row r="39" spans="1:11" s="129" customFormat="1" ht="19.5" customHeight="1">
      <c r="A39" s="56" t="str">
        <f>'Yangon (MIP &amp; MITT)'!A19</f>
        <v>ELA</v>
      </c>
      <c r="B39" s="57" t="str">
        <f>'YANGON (AWPT)'!B48</f>
        <v>026S</v>
      </c>
      <c r="C39" s="58" t="str">
        <f>'YANGON (AWPT)'!C48</f>
        <v>CAT LAI</v>
      </c>
      <c r="D39" s="59">
        <f>'YANGON (AWPT)'!D48</f>
        <v>44389</v>
      </c>
      <c r="E39" s="60" t="s">
        <v>43</v>
      </c>
      <c r="F39" s="59">
        <f>D39+4</f>
        <v>44393</v>
      </c>
      <c r="G39" s="714"/>
      <c r="H39" s="581"/>
      <c r="I39" s="581"/>
      <c r="J39" s="581"/>
      <c r="K39" s="672"/>
    </row>
    <row r="40" spans="1:11" s="129" customFormat="1" ht="19.5" customHeight="1">
      <c r="A40" s="61" t="str">
        <f>'Yangon (MIP &amp; MITT)'!A20</f>
        <v>LADY OF LUCK</v>
      </c>
      <c r="B40" s="62" t="str">
        <f>'YANGON (AWPT)'!B49</f>
        <v>158S</v>
      </c>
      <c r="C40" s="63" t="str">
        <f>'YANGON (AWPT)'!C49</f>
        <v>CAT LAI</v>
      </c>
      <c r="D40" s="64">
        <f>'YANGON (AWPT)'!D49</f>
        <v>44389</v>
      </c>
      <c r="E40" s="65" t="s">
        <v>43</v>
      </c>
      <c r="F40" s="64">
        <f>D40+2</f>
        <v>44391</v>
      </c>
      <c r="G40" s="583" t="s">
        <v>216</v>
      </c>
      <c r="H40" s="584"/>
      <c r="I40" s="584"/>
      <c r="J40" s="584"/>
      <c r="K40" s="673"/>
    </row>
    <row r="41" spans="1:11" s="129" customFormat="1" ht="19.5" customHeight="1">
      <c r="A41" s="696" t="str">
        <f>'YANGON (AWPT)'!A50</f>
        <v>TBA</v>
      </c>
      <c r="B41" s="44">
        <f>'YANGON (AWPT)'!B50</f>
        <v>0</v>
      </c>
      <c r="C41" s="45" t="str">
        <f>'YANGON (AWPT)'!C50</f>
        <v>TCHP</v>
      </c>
      <c r="D41" s="684">
        <f>'YANGON (AWPT)'!D50</f>
        <v>44401</v>
      </c>
      <c r="E41" s="685" t="s">
        <v>23</v>
      </c>
      <c r="F41" s="684">
        <f>D41+2</f>
        <v>44403</v>
      </c>
      <c r="G41" s="740" t="s">
        <v>511</v>
      </c>
      <c r="H41" s="268">
        <f>H37+7</f>
        <v>44402</v>
      </c>
      <c r="I41" s="268">
        <f>H41+6</f>
        <v>44408</v>
      </c>
      <c r="J41" s="579"/>
      <c r="K41" s="670"/>
    </row>
    <row r="42" spans="1:11" s="129" customFormat="1" ht="19.5" customHeight="1">
      <c r="A42" s="1037" t="str">
        <f>'Yangon (MIP &amp; MITT)'!A22</f>
        <v>CAPE FAWLEY</v>
      </c>
      <c r="B42" s="50" t="str">
        <f>'Yangon (MIP &amp; MITT)'!B22</f>
        <v>057S</v>
      </c>
      <c r="C42" s="51" t="str">
        <f>'YANGON (AWPT)'!C51</f>
        <v>CAT LAI</v>
      </c>
      <c r="D42" s="52">
        <f>'YANGON (AWPT)'!D51</f>
        <v>44395</v>
      </c>
      <c r="E42" s="53" t="s">
        <v>28</v>
      </c>
      <c r="F42" s="52">
        <f>D42+2</f>
        <v>44397</v>
      </c>
      <c r="G42" s="712" t="s">
        <v>506</v>
      </c>
      <c r="H42" s="269">
        <f>H38+7</f>
        <v>44402</v>
      </c>
      <c r="I42" s="269">
        <f>I38+7</f>
        <v>44409</v>
      </c>
      <c r="J42" s="580"/>
      <c r="K42" s="671"/>
    </row>
    <row r="43" spans="1:11" s="129" customFormat="1" ht="19.5" customHeight="1">
      <c r="A43" s="56" t="str">
        <f>'Yangon (MIP &amp; MITT)'!A23</f>
        <v>ELA</v>
      </c>
      <c r="B43" s="57" t="str">
        <f>'YANGON (AWPT)'!B52</f>
        <v>027S</v>
      </c>
      <c r="C43" s="58" t="str">
        <f>'YANGON (AWPT)'!C52</f>
        <v>CAT LAI</v>
      </c>
      <c r="D43" s="59">
        <f>'YANGON (AWPT)'!D52</f>
        <v>44396</v>
      </c>
      <c r="E43" s="60" t="s">
        <v>43</v>
      </c>
      <c r="F43" s="59">
        <f>D43+4</f>
        <v>44400</v>
      </c>
      <c r="G43" s="714"/>
      <c r="H43" s="581"/>
      <c r="I43" s="581"/>
      <c r="J43" s="581"/>
      <c r="K43" s="672"/>
    </row>
    <row r="44" spans="1:11" s="129" customFormat="1" ht="19.5" customHeight="1">
      <c r="A44" s="61" t="str">
        <f>'Yangon (MIP &amp; MITT)'!A24</f>
        <v>CSCL LIMA</v>
      </c>
      <c r="B44" s="62" t="str">
        <f>'YANGON (AWPT)'!B53</f>
        <v>110S</v>
      </c>
      <c r="C44" s="63" t="str">
        <f>'YANGON (AWPT)'!C53</f>
        <v>CAT LAI</v>
      </c>
      <c r="D44" s="64">
        <f>'YANGON (AWPT)'!D53</f>
        <v>44396</v>
      </c>
      <c r="E44" s="65" t="s">
        <v>43</v>
      </c>
      <c r="F44" s="64">
        <f>D44+2</f>
        <v>44398</v>
      </c>
      <c r="G44" s="583" t="s">
        <v>216</v>
      </c>
      <c r="H44" s="584"/>
      <c r="I44" s="584"/>
      <c r="J44" s="584"/>
      <c r="K44" s="673"/>
    </row>
    <row r="45" spans="1:11" s="129" customFormat="1" ht="19.5" customHeight="1">
      <c r="A45" s="696" t="str">
        <f>'YANGON (AWPT)'!A54</f>
        <v>CTP FORTUNE</v>
      </c>
      <c r="B45" s="44" t="str">
        <f>'YANGON (AWPT)'!B54</f>
        <v>224S</v>
      </c>
      <c r="C45" s="45" t="str">
        <f>'YANGON (AWPT)'!C54</f>
        <v>TCHP</v>
      </c>
      <c r="D45" s="684">
        <f>'YANGON (AWPT)'!D54</f>
        <v>44408</v>
      </c>
      <c r="E45" s="685" t="s">
        <v>23</v>
      </c>
      <c r="F45" s="684">
        <f>D45+2</f>
        <v>44410</v>
      </c>
      <c r="G45" s="740" t="s">
        <v>512</v>
      </c>
      <c r="H45" s="268">
        <f>H41+7</f>
        <v>44409</v>
      </c>
      <c r="I45" s="268">
        <f>H45+6</f>
        <v>44415</v>
      </c>
      <c r="J45" s="579"/>
      <c r="K45" s="670"/>
    </row>
    <row r="46" spans="1:11" s="129" customFormat="1" ht="19.5" customHeight="1">
      <c r="A46" s="1037" t="str">
        <f>'Yangon (MIP &amp; MITT)'!A26</f>
        <v>GREEN HORIZON</v>
      </c>
      <c r="B46" s="50" t="str">
        <f>'Yangon (MIP &amp; MITT)'!B26</f>
        <v>110S</v>
      </c>
      <c r="C46" s="51" t="str">
        <f>'YANGON (AWPT)'!C55</f>
        <v>CAT LAI</v>
      </c>
      <c r="D46" s="52">
        <f>'YANGON (AWPT)'!D55</f>
        <v>44402</v>
      </c>
      <c r="E46" s="53" t="s">
        <v>28</v>
      </c>
      <c r="F46" s="52">
        <f>D46+2</f>
        <v>44404</v>
      </c>
      <c r="G46" s="711" t="s">
        <v>505</v>
      </c>
      <c r="H46" s="269">
        <f>H42+7</f>
        <v>44409</v>
      </c>
      <c r="I46" s="269">
        <f>I42+7</f>
        <v>44416</v>
      </c>
      <c r="J46" s="580"/>
      <c r="K46" s="671"/>
    </row>
    <row r="47" spans="1:11" s="129" customFormat="1" ht="19.5" customHeight="1">
      <c r="A47" s="56" t="str">
        <f>'Yangon (MIP &amp; MITT)'!A27</f>
        <v>ELA</v>
      </c>
      <c r="B47" s="57" t="str">
        <f>'YANGON (AWPT)'!B56</f>
        <v>028S</v>
      </c>
      <c r="C47" s="58" t="str">
        <f>'YANGON (AWPT)'!C56</f>
        <v>CAT LAI</v>
      </c>
      <c r="D47" s="59">
        <f>'YANGON (AWPT)'!D56</f>
        <v>44403</v>
      </c>
      <c r="E47" s="60" t="s">
        <v>43</v>
      </c>
      <c r="F47" s="59">
        <f>D47+4</f>
        <v>44407</v>
      </c>
      <c r="G47" s="714"/>
      <c r="H47" s="581"/>
      <c r="I47" s="581"/>
      <c r="J47" s="581"/>
      <c r="K47" s="672"/>
    </row>
    <row r="48" spans="1:11" s="129" customFormat="1" ht="19.5" customHeight="1">
      <c r="A48" s="61" t="str">
        <f>'Yangon (MIP &amp; MITT)'!A28</f>
        <v>LADY OF LUCK</v>
      </c>
      <c r="B48" s="62" t="str">
        <f>'YANGON (AWPT)'!B57</f>
        <v>159S</v>
      </c>
      <c r="C48" s="63" t="str">
        <f>'YANGON (AWPT)'!C57</f>
        <v>CAT LAI</v>
      </c>
      <c r="D48" s="64">
        <f>'YANGON (AWPT)'!D57</f>
        <v>44403</v>
      </c>
      <c r="E48" s="65" t="s">
        <v>43</v>
      </c>
      <c r="F48" s="64">
        <f>D48+2</f>
        <v>44405</v>
      </c>
      <c r="G48" s="583" t="s">
        <v>216</v>
      </c>
      <c r="H48" s="584"/>
      <c r="I48" s="584"/>
      <c r="J48" s="584"/>
      <c r="K48" s="673"/>
    </row>
    <row r="49" spans="1:12" s="129" customFormat="1" ht="19.5" customHeight="1">
      <c r="A49" s="696" t="str">
        <f>'YANGON (AWPT)'!A58</f>
        <v>TBA</v>
      </c>
      <c r="B49" s="44">
        <f>'YANGON (AWPT)'!B58</f>
        <v>0</v>
      </c>
      <c r="C49" s="45" t="str">
        <f>'YANGON (AWPT)'!C58</f>
        <v>TCHP</v>
      </c>
      <c r="D49" s="684">
        <f>'YANGON (AWPT)'!D58</f>
        <v>44415</v>
      </c>
      <c r="E49" s="685" t="s">
        <v>23</v>
      </c>
      <c r="F49" s="684">
        <f>D49+2</f>
        <v>44417</v>
      </c>
      <c r="G49" s="740" t="s">
        <v>513</v>
      </c>
      <c r="H49" s="268">
        <f>H45+7</f>
        <v>44416</v>
      </c>
      <c r="I49" s="268">
        <f>H49+6</f>
        <v>44422</v>
      </c>
      <c r="J49" s="579"/>
      <c r="K49" s="670"/>
    </row>
    <row r="50" spans="1:12" s="129" customFormat="1" ht="19.5" customHeight="1">
      <c r="A50" s="1037" t="str">
        <f>'Yangon (MIP &amp; MITT)'!A30</f>
        <v>SANTA LOUKIA</v>
      </c>
      <c r="B50" s="50" t="str">
        <f>'Yangon (MIP &amp; MITT)'!B30</f>
        <v>167S</v>
      </c>
      <c r="C50" s="51" t="str">
        <f>'YANGON (AWPT)'!C59</f>
        <v>CAT LAI</v>
      </c>
      <c r="D50" s="52">
        <f>'YANGON (AWPT)'!D59</f>
        <v>44409</v>
      </c>
      <c r="E50" s="53" t="s">
        <v>28</v>
      </c>
      <c r="F50" s="52">
        <f>D50+2</f>
        <v>44411</v>
      </c>
      <c r="G50" s="712" t="s">
        <v>507</v>
      </c>
      <c r="H50" s="269">
        <f>H46+7</f>
        <v>44416</v>
      </c>
      <c r="I50" s="269">
        <f>I46+7</f>
        <v>44423</v>
      </c>
      <c r="J50" s="580"/>
      <c r="K50" s="671"/>
    </row>
    <row r="51" spans="1:12" s="129" customFormat="1" ht="19.5" customHeight="1">
      <c r="A51" s="56" t="str">
        <f>'Yangon (MIP &amp; MITT)'!A31</f>
        <v>ELA</v>
      </c>
      <c r="B51" s="57" t="str">
        <f>'YANGON (AWPT)'!B60</f>
        <v>029S</v>
      </c>
      <c r="C51" s="58" t="str">
        <f>'YANGON (AWPT)'!C60</f>
        <v>CAT LAI</v>
      </c>
      <c r="D51" s="59">
        <f>'YANGON (AWPT)'!D60</f>
        <v>44410</v>
      </c>
      <c r="E51" s="60" t="s">
        <v>43</v>
      </c>
      <c r="F51" s="59">
        <f>D51+4</f>
        <v>44414</v>
      </c>
      <c r="G51" s="714"/>
      <c r="H51" s="581"/>
      <c r="I51" s="581"/>
      <c r="J51" s="581"/>
      <c r="K51" s="672"/>
    </row>
    <row r="52" spans="1:12" s="129" customFormat="1" ht="19.5" customHeight="1">
      <c r="A52" s="61" t="str">
        <f>'Yangon (MIP &amp; MITT)'!A32</f>
        <v>CSCL LIMA</v>
      </c>
      <c r="B52" s="62" t="str">
        <f>'YANGON (AWPT)'!B61</f>
        <v>111S</v>
      </c>
      <c r="C52" s="63" t="str">
        <f>'YANGON (AWPT)'!C61</f>
        <v>CAT LAI</v>
      </c>
      <c r="D52" s="64">
        <f>'YANGON (AWPT)'!D61</f>
        <v>44410</v>
      </c>
      <c r="E52" s="65" t="s">
        <v>43</v>
      </c>
      <c r="F52" s="64">
        <f>D52+2</f>
        <v>44412</v>
      </c>
      <c r="G52" s="583" t="s">
        <v>216</v>
      </c>
      <c r="H52" s="584"/>
      <c r="I52" s="584"/>
      <c r="J52" s="584"/>
      <c r="K52" s="673"/>
    </row>
    <row r="53" spans="1:12" s="129" customFormat="1" ht="19.5" customHeight="1">
      <c r="A53" s="532"/>
      <c r="B53" s="533"/>
      <c r="C53" s="695"/>
      <c r="D53" s="695"/>
      <c r="E53" s="695"/>
      <c r="F53" s="695"/>
      <c r="G53" s="697"/>
      <c r="H53" s="673"/>
      <c r="I53" s="673"/>
      <c r="J53" s="673"/>
      <c r="K53" s="673"/>
    </row>
    <row r="54" spans="1:12" s="129" customFormat="1" ht="19.5" customHeight="1">
      <c r="A54" s="250"/>
      <c r="B54" s="251"/>
      <c r="C54" s="247"/>
      <c r="D54" s="248"/>
      <c r="E54" s="248"/>
      <c r="F54" s="248"/>
      <c r="G54" s="563"/>
      <c r="H54" s="563"/>
      <c r="I54" s="563"/>
      <c r="J54" s="249"/>
      <c r="K54" s="249"/>
    </row>
    <row r="55" spans="1:12" s="129" customFormat="1" ht="19.5" customHeight="1">
      <c r="A55" s="250"/>
      <c r="B55" s="251"/>
      <c r="C55" s="247"/>
      <c r="D55" s="248"/>
      <c r="E55" s="248"/>
      <c r="F55" s="248"/>
      <c r="G55" s="563"/>
      <c r="H55" s="563"/>
      <c r="I55" s="563"/>
      <c r="J55" s="249"/>
      <c r="K55" s="249"/>
    </row>
    <row r="56" spans="1:12" s="129" customFormat="1" ht="19.5" customHeight="1">
      <c r="A56" s="1131" t="s">
        <v>221</v>
      </c>
      <c r="B56" s="1132"/>
      <c r="C56" s="1135" t="s">
        <v>233</v>
      </c>
      <c r="D56" s="1136"/>
      <c r="E56" s="1137"/>
      <c r="F56" s="558" t="s">
        <v>73</v>
      </c>
      <c r="G56" s="38" t="s">
        <v>222</v>
      </c>
      <c r="H56" s="558" t="s">
        <v>73</v>
      </c>
      <c r="I56" s="586"/>
      <c r="J56" s="559" t="s">
        <v>73</v>
      </c>
      <c r="K56" s="667"/>
    </row>
    <row r="57" spans="1:12" ht="13.5">
      <c r="A57" s="1133"/>
      <c r="B57" s="1134"/>
      <c r="C57" s="1138" t="s">
        <v>215</v>
      </c>
      <c r="D57" s="1139"/>
      <c r="E57" s="1140"/>
      <c r="F57" s="253" t="s">
        <v>46</v>
      </c>
      <c r="G57" s="42" t="s">
        <v>223</v>
      </c>
      <c r="H57" s="254" t="s">
        <v>46</v>
      </c>
      <c r="I57" s="253" t="s">
        <v>230</v>
      </c>
      <c r="J57" s="262" t="s">
        <v>231</v>
      </c>
      <c r="K57" s="262" t="s">
        <v>282</v>
      </c>
    </row>
    <row r="58" spans="1:12" ht="24" customHeight="1">
      <c r="A58" s="696" t="str">
        <f t="shared" ref="A58:B81" si="6">A29</f>
        <v>BLANK</v>
      </c>
      <c r="B58" s="44">
        <f t="shared" si="6"/>
        <v>0</v>
      </c>
      <c r="C58" s="45" t="s">
        <v>214</v>
      </c>
      <c r="D58" s="684">
        <f t="shared" ref="D58:D81" si="7">D29</f>
        <v>44380</v>
      </c>
      <c r="E58" s="685" t="s">
        <v>23</v>
      </c>
      <c r="F58" s="684">
        <f>D58+2</f>
        <v>44382</v>
      </c>
      <c r="G58" s="713" t="s">
        <v>521</v>
      </c>
      <c r="H58" s="579">
        <v>44382</v>
      </c>
      <c r="I58" s="579">
        <f>H58+3</f>
        <v>44385</v>
      </c>
      <c r="J58" s="579"/>
      <c r="K58" s="579"/>
      <c r="L58" s="679" t="s">
        <v>295</v>
      </c>
    </row>
    <row r="59" spans="1:12" ht="24" customHeight="1">
      <c r="A59" s="1037" t="str">
        <f t="shared" si="6"/>
        <v>CAPE FAWLEY</v>
      </c>
      <c r="B59" s="50" t="str">
        <f t="shared" si="6"/>
        <v>056S</v>
      </c>
      <c r="C59" s="51" t="s">
        <v>215</v>
      </c>
      <c r="D59" s="52">
        <f t="shared" si="7"/>
        <v>44374</v>
      </c>
      <c r="E59" s="53" t="s">
        <v>28</v>
      </c>
      <c r="F59" s="52">
        <f>D59+2</f>
        <v>44376</v>
      </c>
      <c r="G59" s="588" t="s">
        <v>412</v>
      </c>
      <c r="H59" s="580">
        <v>44379</v>
      </c>
      <c r="I59" s="580"/>
      <c r="J59" s="580"/>
      <c r="K59" s="580">
        <f>H59+3</f>
        <v>44382</v>
      </c>
      <c r="L59" s="680" t="s">
        <v>296</v>
      </c>
    </row>
    <row r="60" spans="1:12" ht="24" customHeight="1">
      <c r="A60" s="56" t="str">
        <f t="shared" si="6"/>
        <v>ELA</v>
      </c>
      <c r="B60" s="57" t="str">
        <f t="shared" si="6"/>
        <v>024S</v>
      </c>
      <c r="C60" s="58" t="str">
        <f>C31</f>
        <v>CAT LAI</v>
      </c>
      <c r="D60" s="59">
        <f t="shared" si="7"/>
        <v>44375</v>
      </c>
      <c r="E60" s="60" t="str">
        <f>E31</f>
        <v>MON</v>
      </c>
      <c r="F60" s="59">
        <f>D60+4</f>
        <v>44379</v>
      </c>
      <c r="G60" s="1004" t="s">
        <v>514</v>
      </c>
      <c r="H60" s="654">
        <v>44382</v>
      </c>
      <c r="I60" s="654"/>
      <c r="J60" s="654">
        <f>H60+4</f>
        <v>44386</v>
      </c>
      <c r="K60" s="654"/>
      <c r="L60" s="681" t="s">
        <v>297</v>
      </c>
    </row>
    <row r="61" spans="1:12" ht="24" customHeight="1">
      <c r="A61" s="61" t="str">
        <f t="shared" si="6"/>
        <v>LADY OF LUCK</v>
      </c>
      <c r="B61" s="62" t="str">
        <f t="shared" si="6"/>
        <v>157S</v>
      </c>
      <c r="C61" s="63" t="s">
        <v>215</v>
      </c>
      <c r="D61" s="64">
        <f t="shared" si="7"/>
        <v>44375</v>
      </c>
      <c r="E61" s="65" t="s">
        <v>43</v>
      </c>
      <c r="F61" s="64">
        <f>D61+2</f>
        <v>44377</v>
      </c>
      <c r="G61" s="1018" t="s">
        <v>517</v>
      </c>
      <c r="H61" s="255">
        <v>44380</v>
      </c>
      <c r="I61" s="255"/>
      <c r="J61" s="255">
        <f>H61+4</f>
        <v>44384</v>
      </c>
      <c r="K61" s="255"/>
      <c r="L61" s="682" t="s">
        <v>298</v>
      </c>
    </row>
    <row r="62" spans="1:12" ht="24" customHeight="1">
      <c r="A62" s="696" t="str">
        <f t="shared" si="6"/>
        <v>JT GLORY</v>
      </c>
      <c r="B62" s="44" t="str">
        <f t="shared" si="6"/>
        <v>390S</v>
      </c>
      <c r="C62" s="45" t="s">
        <v>214</v>
      </c>
      <c r="D62" s="684">
        <f t="shared" si="7"/>
        <v>44387</v>
      </c>
      <c r="E62" s="685" t="s">
        <v>23</v>
      </c>
      <c r="F62" s="684">
        <f>D62+2</f>
        <v>44389</v>
      </c>
      <c r="G62" s="713" t="s">
        <v>522</v>
      </c>
      <c r="H62" s="579">
        <f t="shared" ref="H62:H81" si="8">H58+7</f>
        <v>44389</v>
      </c>
      <c r="I62" s="579">
        <f>H62+3</f>
        <v>44392</v>
      </c>
      <c r="J62" s="579"/>
      <c r="K62" s="579"/>
    </row>
    <row r="63" spans="1:12" ht="24" customHeight="1">
      <c r="A63" s="1037" t="str">
        <f t="shared" si="6"/>
        <v>GREEN HORIZON</v>
      </c>
      <c r="B63" s="50" t="str">
        <f t="shared" si="6"/>
        <v>109S</v>
      </c>
      <c r="C63" s="51" t="s">
        <v>215</v>
      </c>
      <c r="D63" s="52">
        <f t="shared" si="7"/>
        <v>44381</v>
      </c>
      <c r="E63" s="53" t="s">
        <v>28</v>
      </c>
      <c r="F63" s="52">
        <f>D63+2</f>
        <v>44383</v>
      </c>
      <c r="G63" s="588" t="s">
        <v>524</v>
      </c>
      <c r="H63" s="580">
        <f>H59+7</f>
        <v>44386</v>
      </c>
      <c r="I63" s="580"/>
      <c r="J63" s="580"/>
      <c r="K63" s="580">
        <f>H63+3</f>
        <v>44389</v>
      </c>
    </row>
    <row r="64" spans="1:12" ht="24" customHeight="1">
      <c r="A64" s="56" t="str">
        <f t="shared" si="6"/>
        <v>ELA</v>
      </c>
      <c r="B64" s="57" t="str">
        <f t="shared" si="6"/>
        <v>025S</v>
      </c>
      <c r="C64" s="58" t="str">
        <f>C35</f>
        <v>CAT LAI</v>
      </c>
      <c r="D64" s="59">
        <f t="shared" si="7"/>
        <v>44382</v>
      </c>
      <c r="E64" s="60" t="str">
        <f>E35</f>
        <v>MON</v>
      </c>
      <c r="F64" s="59">
        <f>D64+4</f>
        <v>44386</v>
      </c>
      <c r="G64" s="1004" t="s">
        <v>515</v>
      </c>
      <c r="H64" s="654">
        <f>H60+7</f>
        <v>44389</v>
      </c>
      <c r="I64" s="654"/>
      <c r="J64" s="654">
        <f>H64+4</f>
        <v>44393</v>
      </c>
      <c r="K64" s="654"/>
    </row>
    <row r="65" spans="1:11" ht="24" customHeight="1">
      <c r="A65" s="61" t="str">
        <f t="shared" si="6"/>
        <v>CSCL LIMA</v>
      </c>
      <c r="B65" s="62" t="str">
        <f t="shared" si="6"/>
        <v>109S</v>
      </c>
      <c r="C65" s="63" t="s">
        <v>215</v>
      </c>
      <c r="D65" s="64">
        <f t="shared" si="7"/>
        <v>44382</v>
      </c>
      <c r="E65" s="65" t="s">
        <v>43</v>
      </c>
      <c r="F65" s="64">
        <f>D65+2</f>
        <v>44384</v>
      </c>
      <c r="G65" s="1018" t="s">
        <v>518</v>
      </c>
      <c r="H65" s="255">
        <f>H61+7</f>
        <v>44387</v>
      </c>
      <c r="I65" s="255"/>
      <c r="J65" s="255">
        <f>H65+4</f>
        <v>44391</v>
      </c>
      <c r="K65" s="255"/>
    </row>
    <row r="66" spans="1:11" ht="24" customHeight="1">
      <c r="A66" s="696" t="str">
        <f t="shared" si="6"/>
        <v>BLANK</v>
      </c>
      <c r="B66" s="44">
        <f t="shared" si="6"/>
        <v>0</v>
      </c>
      <c r="C66" s="45" t="s">
        <v>214</v>
      </c>
      <c r="D66" s="684">
        <f t="shared" si="7"/>
        <v>44394</v>
      </c>
      <c r="E66" s="685" t="s">
        <v>23</v>
      </c>
      <c r="F66" s="684">
        <f>D66+2</f>
        <v>44396</v>
      </c>
      <c r="G66" s="713" t="s">
        <v>523</v>
      </c>
      <c r="H66" s="579">
        <f>H62+7</f>
        <v>44396</v>
      </c>
      <c r="I66" s="579">
        <f>H66+3</f>
        <v>44399</v>
      </c>
      <c r="J66" s="579"/>
      <c r="K66" s="579"/>
    </row>
    <row r="67" spans="1:11" ht="24" customHeight="1">
      <c r="A67" s="1037" t="str">
        <f t="shared" si="6"/>
        <v>SANTA LOUKIA</v>
      </c>
      <c r="B67" s="50" t="str">
        <f t="shared" si="6"/>
        <v>164S</v>
      </c>
      <c r="C67" s="51" t="s">
        <v>215</v>
      </c>
      <c r="D67" s="52">
        <f t="shared" si="7"/>
        <v>44388</v>
      </c>
      <c r="E67" s="53" t="s">
        <v>28</v>
      </c>
      <c r="F67" s="52">
        <f>D67+2</f>
        <v>44390</v>
      </c>
      <c r="G67" s="588" t="s">
        <v>525</v>
      </c>
      <c r="H67" s="580">
        <f t="shared" si="8"/>
        <v>44393</v>
      </c>
      <c r="I67" s="580"/>
      <c r="J67" s="580"/>
      <c r="K67" s="580">
        <f>H67+3</f>
        <v>44396</v>
      </c>
    </row>
    <row r="68" spans="1:11" ht="24" customHeight="1">
      <c r="A68" s="56" t="str">
        <f t="shared" si="6"/>
        <v>ELA</v>
      </c>
      <c r="B68" s="57" t="str">
        <f t="shared" si="6"/>
        <v>026S</v>
      </c>
      <c r="C68" s="58" t="str">
        <f>C39</f>
        <v>CAT LAI</v>
      </c>
      <c r="D68" s="59">
        <f t="shared" si="7"/>
        <v>44389</v>
      </c>
      <c r="E68" s="60" t="str">
        <f>E39</f>
        <v>MON</v>
      </c>
      <c r="F68" s="59">
        <f>D68+4</f>
        <v>44393</v>
      </c>
      <c r="G68" s="1004" t="s">
        <v>516</v>
      </c>
      <c r="H68" s="654">
        <f t="shared" si="8"/>
        <v>44396</v>
      </c>
      <c r="I68" s="654"/>
      <c r="J68" s="654">
        <f>H68+4</f>
        <v>44400</v>
      </c>
      <c r="K68" s="654"/>
    </row>
    <row r="69" spans="1:11" ht="24" customHeight="1">
      <c r="A69" s="61" t="str">
        <f t="shared" si="6"/>
        <v>LADY OF LUCK</v>
      </c>
      <c r="B69" s="62" t="str">
        <f t="shared" si="6"/>
        <v>158S</v>
      </c>
      <c r="C69" s="63" t="s">
        <v>215</v>
      </c>
      <c r="D69" s="64">
        <f t="shared" si="7"/>
        <v>44389</v>
      </c>
      <c r="E69" s="65" t="s">
        <v>43</v>
      </c>
      <c r="F69" s="64">
        <f>D69+2</f>
        <v>44391</v>
      </c>
      <c r="G69" s="1018" t="s">
        <v>520</v>
      </c>
      <c r="H69" s="255">
        <f t="shared" si="8"/>
        <v>44394</v>
      </c>
      <c r="I69" s="255"/>
      <c r="J69" s="255">
        <f>H69+4</f>
        <v>44398</v>
      </c>
      <c r="K69" s="255"/>
    </row>
    <row r="70" spans="1:11" ht="24" customHeight="1">
      <c r="A70" s="696" t="str">
        <f t="shared" si="6"/>
        <v>TBA</v>
      </c>
      <c r="B70" s="44">
        <f t="shared" si="6"/>
        <v>0</v>
      </c>
      <c r="C70" s="45" t="s">
        <v>214</v>
      </c>
      <c r="D70" s="684">
        <f t="shared" si="7"/>
        <v>44401</v>
      </c>
      <c r="E70" s="685" t="s">
        <v>23</v>
      </c>
      <c r="F70" s="684">
        <f>D70+2</f>
        <v>44403</v>
      </c>
      <c r="G70" s="713" t="s">
        <v>216</v>
      </c>
      <c r="H70" s="579">
        <f t="shared" si="8"/>
        <v>44403</v>
      </c>
      <c r="I70" s="579">
        <f>H70+3</f>
        <v>44406</v>
      </c>
      <c r="J70" s="579"/>
      <c r="K70" s="579"/>
    </row>
    <row r="71" spans="1:11" ht="24" customHeight="1">
      <c r="A71" s="1037" t="str">
        <f t="shared" si="6"/>
        <v>CAPE FAWLEY</v>
      </c>
      <c r="B71" s="50" t="str">
        <f t="shared" si="6"/>
        <v>057S</v>
      </c>
      <c r="C71" s="51" t="s">
        <v>215</v>
      </c>
      <c r="D71" s="52">
        <f t="shared" si="7"/>
        <v>44395</v>
      </c>
      <c r="E71" s="53" t="s">
        <v>28</v>
      </c>
      <c r="F71" s="52">
        <f>D71+2</f>
        <v>44397</v>
      </c>
      <c r="G71" s="588" t="s">
        <v>526</v>
      </c>
      <c r="H71" s="580">
        <f t="shared" si="8"/>
        <v>44400</v>
      </c>
      <c r="I71" s="580"/>
      <c r="J71" s="580"/>
      <c r="K71" s="580">
        <f>H71+3</f>
        <v>44403</v>
      </c>
    </row>
    <row r="72" spans="1:11" ht="24" customHeight="1">
      <c r="A72" s="56" t="str">
        <f t="shared" si="6"/>
        <v>ELA</v>
      </c>
      <c r="B72" s="57" t="str">
        <f t="shared" si="6"/>
        <v>027S</v>
      </c>
      <c r="C72" s="58" t="str">
        <f>C43</f>
        <v>CAT LAI</v>
      </c>
      <c r="D72" s="59">
        <f t="shared" si="7"/>
        <v>44396</v>
      </c>
      <c r="E72" s="60" t="str">
        <f>E43</f>
        <v>MON</v>
      </c>
      <c r="F72" s="59">
        <f>D72+4</f>
        <v>44400</v>
      </c>
      <c r="G72" s="1004" t="s">
        <v>216</v>
      </c>
      <c r="H72" s="654">
        <f t="shared" si="8"/>
        <v>44403</v>
      </c>
      <c r="I72" s="654"/>
      <c r="J72" s="654">
        <f>H72+4</f>
        <v>44407</v>
      </c>
      <c r="K72" s="654"/>
    </row>
    <row r="73" spans="1:11" ht="24" customHeight="1">
      <c r="A73" s="61" t="str">
        <f t="shared" si="6"/>
        <v>CSCL LIMA</v>
      </c>
      <c r="B73" s="62" t="str">
        <f t="shared" si="6"/>
        <v>110S</v>
      </c>
      <c r="C73" s="63" t="s">
        <v>215</v>
      </c>
      <c r="D73" s="64">
        <f t="shared" si="7"/>
        <v>44396</v>
      </c>
      <c r="E73" s="65" t="s">
        <v>43</v>
      </c>
      <c r="F73" s="64">
        <f>D73+2</f>
        <v>44398</v>
      </c>
      <c r="G73" s="1018" t="s">
        <v>519</v>
      </c>
      <c r="H73" s="255">
        <f t="shared" si="8"/>
        <v>44401</v>
      </c>
      <c r="I73" s="255"/>
      <c r="J73" s="255">
        <f>H73+4</f>
        <v>44405</v>
      </c>
      <c r="K73" s="255"/>
    </row>
    <row r="74" spans="1:11" ht="24" customHeight="1">
      <c r="A74" s="696" t="str">
        <f t="shared" si="6"/>
        <v>CTP FORTUNE</v>
      </c>
      <c r="B74" s="44" t="str">
        <f t="shared" si="6"/>
        <v>224S</v>
      </c>
      <c r="C74" s="45" t="s">
        <v>214</v>
      </c>
      <c r="D74" s="684">
        <f t="shared" si="7"/>
        <v>44408</v>
      </c>
      <c r="E74" s="685" t="s">
        <v>23</v>
      </c>
      <c r="F74" s="684">
        <f>D74+2</f>
        <v>44410</v>
      </c>
      <c r="G74" s="713" t="s">
        <v>216</v>
      </c>
      <c r="H74" s="579">
        <f t="shared" si="8"/>
        <v>44410</v>
      </c>
      <c r="I74" s="579">
        <f>H74+3</f>
        <v>44413</v>
      </c>
      <c r="J74" s="579"/>
      <c r="K74" s="579"/>
    </row>
    <row r="75" spans="1:11" ht="24" customHeight="1">
      <c r="A75" s="1037" t="str">
        <f t="shared" si="6"/>
        <v>GREEN HORIZON</v>
      </c>
      <c r="B75" s="50" t="str">
        <f t="shared" si="6"/>
        <v>110S</v>
      </c>
      <c r="C75" s="51" t="s">
        <v>215</v>
      </c>
      <c r="D75" s="52">
        <f t="shared" si="7"/>
        <v>44402</v>
      </c>
      <c r="E75" s="53" t="s">
        <v>28</v>
      </c>
      <c r="F75" s="52">
        <f>D75+2</f>
        <v>44404</v>
      </c>
      <c r="G75" s="588" t="s">
        <v>527</v>
      </c>
      <c r="H75" s="580">
        <f t="shared" si="8"/>
        <v>44407</v>
      </c>
      <c r="I75" s="580"/>
      <c r="J75" s="580"/>
      <c r="K75" s="580">
        <f>H75+3</f>
        <v>44410</v>
      </c>
    </row>
    <row r="76" spans="1:11" ht="24" customHeight="1">
      <c r="A76" s="56" t="str">
        <f t="shared" si="6"/>
        <v>ELA</v>
      </c>
      <c r="B76" s="57" t="str">
        <f t="shared" si="6"/>
        <v>028S</v>
      </c>
      <c r="C76" s="58" t="str">
        <f>C47</f>
        <v>CAT LAI</v>
      </c>
      <c r="D76" s="59">
        <f t="shared" si="7"/>
        <v>44403</v>
      </c>
      <c r="E76" s="60" t="str">
        <f>E47</f>
        <v>MON</v>
      </c>
      <c r="F76" s="59">
        <f>D76+4</f>
        <v>44407</v>
      </c>
      <c r="G76" s="1004" t="s">
        <v>216</v>
      </c>
      <c r="H76" s="654">
        <f t="shared" si="8"/>
        <v>44410</v>
      </c>
      <c r="I76" s="654"/>
      <c r="J76" s="654">
        <f>H76+4</f>
        <v>44414</v>
      </c>
      <c r="K76" s="654"/>
    </row>
    <row r="77" spans="1:11" ht="24" customHeight="1">
      <c r="A77" s="61" t="str">
        <f t="shared" si="6"/>
        <v>LADY OF LUCK</v>
      </c>
      <c r="B77" s="62" t="str">
        <f t="shared" si="6"/>
        <v>159S</v>
      </c>
      <c r="C77" s="63" t="s">
        <v>215</v>
      </c>
      <c r="D77" s="64">
        <f t="shared" si="7"/>
        <v>44403</v>
      </c>
      <c r="E77" s="65" t="s">
        <v>43</v>
      </c>
      <c r="F77" s="64">
        <f>D77+2</f>
        <v>44405</v>
      </c>
      <c r="G77" s="1018" t="s">
        <v>216</v>
      </c>
      <c r="H77" s="255">
        <f t="shared" si="8"/>
        <v>44408</v>
      </c>
      <c r="I77" s="255"/>
      <c r="J77" s="255">
        <f>H77+4</f>
        <v>44412</v>
      </c>
      <c r="K77" s="255"/>
    </row>
    <row r="78" spans="1:11" ht="24" customHeight="1">
      <c r="A78" s="696" t="str">
        <f t="shared" si="6"/>
        <v>TBA</v>
      </c>
      <c r="B78" s="44">
        <f t="shared" si="6"/>
        <v>0</v>
      </c>
      <c r="C78" s="45" t="s">
        <v>214</v>
      </c>
      <c r="D78" s="684">
        <f t="shared" si="7"/>
        <v>44415</v>
      </c>
      <c r="E78" s="685" t="s">
        <v>23</v>
      </c>
      <c r="F78" s="684">
        <f>D78+2</f>
        <v>44417</v>
      </c>
      <c r="G78" s="713" t="s">
        <v>216</v>
      </c>
      <c r="H78" s="579">
        <f t="shared" si="8"/>
        <v>44417</v>
      </c>
      <c r="I78" s="579">
        <f>H78+3</f>
        <v>44420</v>
      </c>
      <c r="J78" s="579"/>
      <c r="K78" s="579"/>
    </row>
    <row r="79" spans="1:11" ht="24" customHeight="1">
      <c r="A79" s="1037" t="str">
        <f t="shared" si="6"/>
        <v>SANTA LOUKIA</v>
      </c>
      <c r="B79" s="50" t="str">
        <f t="shared" si="6"/>
        <v>167S</v>
      </c>
      <c r="C79" s="51" t="s">
        <v>215</v>
      </c>
      <c r="D79" s="52">
        <f t="shared" si="7"/>
        <v>44409</v>
      </c>
      <c r="E79" s="53" t="s">
        <v>28</v>
      </c>
      <c r="F79" s="52">
        <f>D79+2</f>
        <v>44411</v>
      </c>
      <c r="G79" s="588" t="s">
        <v>216</v>
      </c>
      <c r="H79" s="580">
        <f t="shared" si="8"/>
        <v>44414</v>
      </c>
      <c r="I79" s="580"/>
      <c r="J79" s="580"/>
      <c r="K79" s="580">
        <f>H79+3</f>
        <v>44417</v>
      </c>
    </row>
    <row r="80" spans="1:11" ht="24" customHeight="1">
      <c r="A80" s="56" t="str">
        <f t="shared" si="6"/>
        <v>ELA</v>
      </c>
      <c r="B80" s="57" t="str">
        <f t="shared" si="6"/>
        <v>029S</v>
      </c>
      <c r="C80" s="58" t="str">
        <f>C51</f>
        <v>CAT LAI</v>
      </c>
      <c r="D80" s="59">
        <f t="shared" si="7"/>
        <v>44410</v>
      </c>
      <c r="E80" s="60" t="str">
        <f>E51</f>
        <v>MON</v>
      </c>
      <c r="F80" s="59">
        <f>D80+4</f>
        <v>44414</v>
      </c>
      <c r="G80" s="1004" t="s">
        <v>216</v>
      </c>
      <c r="H80" s="654">
        <f t="shared" si="8"/>
        <v>44417</v>
      </c>
      <c r="I80" s="654"/>
      <c r="J80" s="654">
        <f>H80+4</f>
        <v>44421</v>
      </c>
      <c r="K80" s="654"/>
    </row>
    <row r="81" spans="1:11" ht="24" customHeight="1">
      <c r="A81" s="61" t="str">
        <f t="shared" si="6"/>
        <v>CSCL LIMA</v>
      </c>
      <c r="B81" s="62" t="str">
        <f t="shared" si="6"/>
        <v>111S</v>
      </c>
      <c r="C81" s="63" t="s">
        <v>215</v>
      </c>
      <c r="D81" s="64">
        <f t="shared" si="7"/>
        <v>44410</v>
      </c>
      <c r="E81" s="65" t="s">
        <v>43</v>
      </c>
      <c r="F81" s="64">
        <f>D81+2</f>
        <v>44412</v>
      </c>
      <c r="G81" s="1018" t="s">
        <v>216</v>
      </c>
      <c r="H81" s="255">
        <f t="shared" si="8"/>
        <v>44415</v>
      </c>
      <c r="I81" s="255"/>
      <c r="J81" s="255">
        <f>H81+4</f>
        <v>44419</v>
      </c>
      <c r="K81" s="255"/>
    </row>
    <row r="82" spans="1:11" ht="24" customHeight="1">
      <c r="A82" s="532"/>
      <c r="B82" s="533"/>
      <c r="C82" s="695"/>
      <c r="D82" s="695"/>
      <c r="E82" s="695"/>
      <c r="F82" s="695"/>
      <c r="G82" s="698"/>
      <c r="H82" s="548"/>
      <c r="I82" s="548"/>
      <c r="J82" s="548"/>
      <c r="K82" s="548"/>
    </row>
    <row r="83" spans="1:11" ht="24" customHeight="1">
      <c r="A83" s="532"/>
      <c r="B83" s="533"/>
      <c r="C83" s="695"/>
      <c r="D83" s="695"/>
      <c r="E83" s="695"/>
      <c r="F83" s="695"/>
      <c r="G83" s="698"/>
      <c r="H83" s="548"/>
      <c r="I83" s="548"/>
      <c r="J83" s="548"/>
      <c r="K83" s="548"/>
    </row>
    <row r="84" spans="1:11" ht="15.75">
      <c r="A84" s="257"/>
      <c r="B84" s="257"/>
      <c r="C84" s="257"/>
      <c r="D84" s="582"/>
      <c r="E84" s="589" t="s">
        <v>84</v>
      </c>
      <c r="F84" s="257"/>
      <c r="G84" s="590"/>
      <c r="H84" s="591"/>
      <c r="I84" s="591"/>
    </row>
    <row r="85" spans="1:11" ht="15.75">
      <c r="A85" s="592" t="s">
        <v>201</v>
      </c>
      <c r="B85" s="592"/>
      <c r="C85" s="593"/>
      <c r="D85" s="594"/>
      <c r="E85" s="594"/>
      <c r="F85" s="594"/>
    </row>
    <row r="86" spans="1:11" ht="15.75">
      <c r="A86" s="595" t="s">
        <v>274</v>
      </c>
      <c r="B86" s="596"/>
      <c r="C86" s="597"/>
      <c r="D86" s="597"/>
      <c r="E86" s="597"/>
      <c r="F86" s="597"/>
      <c r="G86" s="598"/>
      <c r="H86" s="4"/>
      <c r="I86" s="4"/>
      <c r="J86" s="4"/>
      <c r="K86" s="4"/>
    </row>
    <row r="87" spans="1:11" ht="15.75">
      <c r="A87" s="77" t="s">
        <v>261</v>
      </c>
      <c r="B87" s="599"/>
      <c r="C87" s="600"/>
      <c r="D87" s="599"/>
      <c r="E87" s="601"/>
      <c r="F87" s="601"/>
      <c r="G87" s="602"/>
      <c r="H87" s="4"/>
      <c r="I87" s="4"/>
      <c r="J87" s="4"/>
      <c r="K87" s="4"/>
    </row>
    <row r="88" spans="1:11" ht="18.75">
      <c r="A88" s="83" t="s">
        <v>373</v>
      </c>
      <c r="B88" s="603"/>
      <c r="C88" s="604"/>
      <c r="D88" s="605"/>
      <c r="E88" s="605"/>
      <c r="F88" s="605"/>
      <c r="G88" s="606"/>
    </row>
    <row r="89" spans="1:11">
      <c r="A89" s="607" t="s">
        <v>262</v>
      </c>
    </row>
    <row r="90" spans="1:11" ht="18.75">
      <c r="A90" s="611" t="s">
        <v>65</v>
      </c>
      <c r="B90" s="612"/>
      <c r="C90" s="613"/>
      <c r="D90" s="614"/>
      <c r="E90" s="606"/>
      <c r="F90" s="606"/>
    </row>
    <row r="91" spans="1:11" ht="15.75">
      <c r="A91" s="258" t="s">
        <v>0</v>
      </c>
      <c r="B91" s="259"/>
      <c r="C91" s="153"/>
      <c r="D91" s="371"/>
      <c r="E91" s="615"/>
      <c r="F91" s="615"/>
    </row>
    <row r="92" spans="1:11" ht="20.25">
      <c r="A92" s="260" t="s">
        <v>66</v>
      </c>
      <c r="B92" s="616"/>
      <c r="C92" s="617"/>
      <c r="D92" s="618"/>
      <c r="E92" s="616"/>
      <c r="F92" s="615"/>
    </row>
    <row r="93" spans="1:11" ht="20.25">
      <c r="A93" s="260" t="s">
        <v>67</v>
      </c>
      <c r="B93" s="616"/>
      <c r="C93" s="617"/>
      <c r="D93" s="618"/>
      <c r="E93" s="616"/>
      <c r="F93" s="615"/>
    </row>
    <row r="94" spans="1:11" ht="20.25">
      <c r="A94" s="164" t="s">
        <v>68</v>
      </c>
      <c r="B94" s="616"/>
      <c r="C94" s="617"/>
      <c r="D94" s="261"/>
      <c r="E94" s="261"/>
      <c r="F94" s="257"/>
    </row>
    <row r="95" spans="1:11" ht="20.25">
      <c r="A95" s="260" t="s">
        <v>85</v>
      </c>
      <c r="B95" s="616"/>
      <c r="C95" s="617"/>
      <c r="D95" s="261"/>
      <c r="E95" s="261"/>
      <c r="F95" s="257"/>
    </row>
  </sheetData>
  <customSheetViews>
    <customSheetView guid="{035FD7B7-E407-47C6-82D2-F16A7036DEE3}" scale="85" showGridLines="0" topLeftCell="A46">
      <selection activeCell="C65" sqref="C65"/>
      <pageMargins left="0.7" right="0.7" top="0.75" bottom="0.75" header="0.3" footer="0.3"/>
    </customSheetView>
    <customSheetView guid="{D73C7D54-4891-4237-9750-225D2462AB34}" scale="85" showGridLines="0" topLeftCell="A46">
      <selection activeCell="C65" sqref="C65"/>
      <pageMargins left="0.7" right="0.7" top="0.75" bottom="0.75" header="0.3" footer="0.3"/>
    </customSheetView>
    <customSheetView guid="{77C6715E-78A8-45AF-BBE5-55C648F3FD39}" scale="85" showGridLines="0">
      <selection activeCell="I69" sqref="I69"/>
      <pageMargins left="0.7" right="0.7" top="0.75" bottom="0.75" header="0.3" footer="0.3"/>
    </customSheetView>
    <customSheetView guid="{C6EA2456-9077-41F6-8AD1-2B98609E6968}" scale="85" showGridLines="0">
      <selection activeCell="A29" sqref="A29:E52"/>
      <pageMargins left="0.7" right="0.7" top="0.75" bottom="0.75" header="0.3" footer="0.3"/>
    </customSheetView>
    <customSheetView guid="{36EED012-CDEF-4DC1-8A77-CC61E5DDA9AF}" scale="85" showGridLines="0" topLeftCell="A28">
      <selection activeCell="F75" sqref="F75"/>
      <pageMargins left="0.7" right="0.7" top="0.75" bottom="0.75" header="0.3" footer="0.3"/>
    </customSheetView>
    <customSheetView guid="{6D779134-8889-443F-9ACA-8D735092180D}" scale="85" showGridLines="0" topLeftCell="A16">
      <selection activeCell="E22" sqref="E22"/>
      <pageMargins left="0.7" right="0.7" top="0.75" bottom="0.75" header="0.3" footer="0.3"/>
    </customSheetView>
    <customSheetView guid="{3E9A2BAE-164D-47A0-8104-C7D4E0A4EAEF}" scale="85" showGridLines="0">
      <selection activeCell="E15" sqref="E15"/>
      <pageMargins left="0.7" right="0.7" top="0.75" bottom="0.75" header="0.3" footer="0.3"/>
    </customSheetView>
    <customSheetView guid="{3DA74F3E-F145-470D-BDA0-4288A858AFDF}" scale="85" showGridLines="0" topLeftCell="A16">
      <selection activeCell="E22" sqref="E22"/>
      <pageMargins left="0.7" right="0.7" top="0.75" bottom="0.75" header="0.3" footer="0.3"/>
    </customSheetView>
    <customSheetView guid="{8E2DF192-20FD-40DB-8385-493ED9B1C2BF}" scale="85" showGridLines="0" topLeftCell="A55">
      <selection activeCell="C65" sqref="C65"/>
      <pageMargins left="0.7" right="0.7" top="0.75" bottom="0.75" header="0.3" footer="0.3"/>
    </customSheetView>
  </customSheetViews>
  <mergeCells count="38">
    <mergeCell ref="D9:D10"/>
    <mergeCell ref="B11:B12"/>
    <mergeCell ref="C11:C12"/>
    <mergeCell ref="D11:D12"/>
    <mergeCell ref="A11:A12"/>
    <mergeCell ref="A9:A10"/>
    <mergeCell ref="B9:B10"/>
    <mergeCell ref="C9:C10"/>
    <mergeCell ref="A1:J2"/>
    <mergeCell ref="A3:J3"/>
    <mergeCell ref="A7:A8"/>
    <mergeCell ref="B7:B8"/>
    <mergeCell ref="E7:E8"/>
    <mergeCell ref="G7:H7"/>
    <mergeCell ref="G27:G28"/>
    <mergeCell ref="H27:H28"/>
    <mergeCell ref="C28:E28"/>
    <mergeCell ref="A56:B57"/>
    <mergeCell ref="C56:E56"/>
    <mergeCell ref="C57:E57"/>
    <mergeCell ref="C27:E27"/>
    <mergeCell ref="A27:B28"/>
    <mergeCell ref="D13:D14"/>
    <mergeCell ref="C15:C16"/>
    <mergeCell ref="D15:D16"/>
    <mergeCell ref="A15:A16"/>
    <mergeCell ref="B15:B16"/>
    <mergeCell ref="A13:A14"/>
    <mergeCell ref="B13:B14"/>
    <mergeCell ref="C13:C14"/>
    <mergeCell ref="D17:D18"/>
    <mergeCell ref="A19:A20"/>
    <mergeCell ref="B19:B20"/>
    <mergeCell ref="C19:C20"/>
    <mergeCell ref="D19:D20"/>
    <mergeCell ref="A17:A18"/>
    <mergeCell ref="B17:B18"/>
    <mergeCell ref="C17:C18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topLeftCell="A7" zoomScale="85" zoomScaleNormal="85" workbookViewId="0">
      <selection activeCell="B20" sqref="B20"/>
    </sheetView>
  </sheetViews>
  <sheetFormatPr defaultColWidth="9" defaultRowHeight="14.25"/>
  <cols>
    <col min="1" max="1" width="17" customWidth="1"/>
    <col min="2" max="2" width="10.75" customWidth="1"/>
    <col min="4" max="4" width="12.875" customWidth="1"/>
    <col min="5" max="5" width="13.75" customWidth="1"/>
  </cols>
  <sheetData>
    <row r="1" spans="1:8" ht="37.5">
      <c r="A1" s="319"/>
      <c r="B1" s="398" t="s">
        <v>0</v>
      </c>
      <c r="C1" s="398"/>
      <c r="D1" s="319"/>
      <c r="E1" s="319"/>
      <c r="F1" s="319"/>
      <c r="G1" s="319"/>
      <c r="H1" s="357"/>
    </row>
    <row r="2" spans="1:8" ht="37.5">
      <c r="A2" s="319"/>
      <c r="B2" s="319"/>
      <c r="C2" s="319"/>
      <c r="D2" s="319"/>
      <c r="E2" s="319"/>
      <c r="F2" s="319"/>
      <c r="G2" s="319"/>
      <c r="H2" s="357"/>
    </row>
    <row r="3" spans="1:8" ht="15">
      <c r="A3" s="317"/>
      <c r="B3" s="317"/>
      <c r="C3" s="318"/>
      <c r="D3" s="317"/>
      <c r="E3" s="317"/>
      <c r="F3" s="318"/>
      <c r="G3" s="318"/>
      <c r="H3" s="317"/>
    </row>
    <row r="4" spans="1:8" ht="15">
      <c r="A4" s="317"/>
      <c r="B4" s="317"/>
      <c r="C4" s="318"/>
      <c r="D4" s="317"/>
      <c r="E4" s="317"/>
      <c r="F4" s="318"/>
      <c r="G4" s="318"/>
      <c r="H4" s="317"/>
    </row>
    <row r="5" spans="1:8" ht="18.75">
      <c r="A5" s="13" t="s">
        <v>70</v>
      </c>
      <c r="B5" s="316"/>
      <c r="C5" s="328"/>
      <c r="D5" s="316"/>
      <c r="E5" s="324" t="s">
        <v>71</v>
      </c>
      <c r="F5" s="377">
        <f>'CV2'!F5</f>
        <v>44105</v>
      </c>
      <c r="G5" s="328"/>
      <c r="H5" s="316"/>
    </row>
    <row r="6" spans="1:8" ht="15.75">
      <c r="A6" s="358"/>
      <c r="B6" s="358"/>
      <c r="C6" s="358"/>
      <c r="D6" s="358"/>
      <c r="E6" s="358"/>
      <c r="F6" s="358"/>
      <c r="G6" s="358"/>
      <c r="H6" s="358"/>
    </row>
    <row r="7" spans="1:8" ht="15.75">
      <c r="A7" s="419"/>
      <c r="B7" s="420"/>
      <c r="C7" s="420"/>
      <c r="D7" s="420"/>
      <c r="E7" s="420"/>
      <c r="F7" s="420"/>
      <c r="G7" s="420"/>
      <c r="H7" s="358"/>
    </row>
    <row r="8" spans="1:8" ht="19.5">
      <c r="A8" s="434"/>
      <c r="B8" s="434" t="s">
        <v>72</v>
      </c>
      <c r="C8" s="378"/>
      <c r="D8" s="378"/>
      <c r="E8" s="378"/>
      <c r="F8" s="378"/>
    </row>
    <row r="10" spans="1:8" ht="24.75" customHeight="1">
      <c r="A10" s="379"/>
      <c r="B10" s="380"/>
      <c r="C10" s="299" t="s">
        <v>1</v>
      </c>
      <c r="D10" s="297"/>
      <c r="E10" s="435" t="s">
        <v>73</v>
      </c>
    </row>
    <row r="11" spans="1:8" ht="24.75" customHeight="1">
      <c r="A11" s="381" t="s">
        <v>74</v>
      </c>
      <c r="B11" s="389" t="s">
        <v>75</v>
      </c>
      <c r="C11" s="390" t="s">
        <v>76</v>
      </c>
      <c r="D11" s="397" t="s">
        <v>18</v>
      </c>
      <c r="E11" s="397" t="s">
        <v>77</v>
      </c>
    </row>
    <row r="12" spans="1:8" ht="24.75" customHeight="1">
      <c r="A12" s="381"/>
      <c r="B12" s="389"/>
      <c r="C12" s="400" t="s">
        <v>30</v>
      </c>
      <c r="D12" s="767" t="s">
        <v>79</v>
      </c>
      <c r="E12" s="366" t="s">
        <v>78</v>
      </c>
    </row>
    <row r="13" spans="1:8" ht="24.75" customHeight="1">
      <c r="A13" s="383"/>
      <c r="B13" s="382"/>
      <c r="C13" s="384"/>
      <c r="D13" s="422" t="s">
        <v>80</v>
      </c>
      <c r="E13" s="422" t="s">
        <v>81</v>
      </c>
    </row>
    <row r="14" spans="1:8" ht="24.75" customHeight="1">
      <c r="A14" s="386" t="s">
        <v>329</v>
      </c>
      <c r="B14" s="399" t="s">
        <v>378</v>
      </c>
      <c r="C14" s="370">
        <v>44373</v>
      </c>
      <c r="D14" s="370">
        <v>44381</v>
      </c>
      <c r="E14" s="370">
        <v>44382</v>
      </c>
    </row>
    <row r="15" spans="1:8" ht="25.5" customHeight="1">
      <c r="A15" s="864" t="s">
        <v>355</v>
      </c>
      <c r="B15" s="399" t="s">
        <v>379</v>
      </c>
      <c r="C15" s="370">
        <f>C14+7</f>
        <v>44380</v>
      </c>
      <c r="D15" s="370">
        <f>C15+8</f>
        <v>44388</v>
      </c>
      <c r="E15" s="370">
        <f>C15+9</f>
        <v>44389</v>
      </c>
    </row>
    <row r="16" spans="1:8" ht="25.5" customHeight="1">
      <c r="A16" s="864" t="s">
        <v>444</v>
      </c>
      <c r="B16" s="399" t="s">
        <v>445</v>
      </c>
      <c r="C16" s="370">
        <f t="shared" ref="C16:C19" si="0">C15+7</f>
        <v>44387</v>
      </c>
      <c r="D16" s="370">
        <f>C16+8</f>
        <v>44395</v>
      </c>
      <c r="E16" s="370">
        <f>C16+9</f>
        <v>44396</v>
      </c>
    </row>
    <row r="17" spans="1:6" ht="25.5" customHeight="1">
      <c r="A17" s="864" t="s">
        <v>380</v>
      </c>
      <c r="B17" s="399" t="s">
        <v>446</v>
      </c>
      <c r="C17" s="370">
        <f t="shared" si="0"/>
        <v>44394</v>
      </c>
      <c r="D17" s="370">
        <f>C17+8</f>
        <v>44402</v>
      </c>
      <c r="E17" s="370">
        <f>C17+9</f>
        <v>44403</v>
      </c>
    </row>
    <row r="18" spans="1:6" ht="25.5" customHeight="1">
      <c r="A18" s="864" t="s">
        <v>447</v>
      </c>
      <c r="B18" s="399" t="s">
        <v>448</v>
      </c>
      <c r="C18" s="370">
        <f t="shared" si="0"/>
        <v>44401</v>
      </c>
      <c r="D18" s="370">
        <f>C18+8</f>
        <v>44409</v>
      </c>
      <c r="E18" s="370">
        <f>C18+9</f>
        <v>44410</v>
      </c>
    </row>
    <row r="19" spans="1:6" ht="25.5" customHeight="1">
      <c r="A19" s="864" t="s">
        <v>449</v>
      </c>
      <c r="B19" s="399" t="s">
        <v>450</v>
      </c>
      <c r="C19" s="370">
        <f t="shared" si="0"/>
        <v>44408</v>
      </c>
      <c r="D19" s="370">
        <f t="shared" ref="D19" si="1">D18+7</f>
        <v>44416</v>
      </c>
      <c r="E19" s="370">
        <f t="shared" ref="E19" si="2">E18+7</f>
        <v>44417</v>
      </c>
    </row>
    <row r="20" spans="1:6" ht="15">
      <c r="A20" s="436" t="s">
        <v>82</v>
      </c>
      <c r="F20" t="str">
        <f t="shared" ref="F20" si="3">RIGHT(B20,4)</f>
        <v/>
      </c>
    </row>
    <row r="22" spans="1:6" ht="15.75">
      <c r="A22" s="201" t="s">
        <v>83</v>
      </c>
    </row>
    <row r="23" spans="1:6" ht="15.75">
      <c r="A23" s="388" t="s">
        <v>264</v>
      </c>
      <c r="B23" s="388" t="s">
        <v>263</v>
      </c>
    </row>
    <row r="25" spans="1:6" ht="15">
      <c r="A25" s="199" t="s">
        <v>84</v>
      </c>
      <c r="B25" s="317"/>
      <c r="C25" s="318"/>
    </row>
    <row r="26" spans="1:6" ht="15.75">
      <c r="A26" s="226" t="s">
        <v>65</v>
      </c>
      <c r="B26" s="353"/>
      <c r="C26" s="354"/>
    </row>
    <row r="27" spans="1:6" ht="15.75">
      <c r="A27" s="151" t="s">
        <v>0</v>
      </c>
      <c r="B27" s="355"/>
      <c r="C27" s="356"/>
    </row>
    <row r="28" spans="1:6" ht="15.75">
      <c r="A28" s="265" t="s">
        <v>66</v>
      </c>
      <c r="B28" s="161"/>
      <c r="C28" s="356"/>
    </row>
    <row r="29" spans="1:6" ht="15.75">
      <c r="A29" s="265" t="s">
        <v>67</v>
      </c>
      <c r="B29" s="161"/>
      <c r="C29" s="356"/>
    </row>
    <row r="30" spans="1:6" ht="15.75">
      <c r="A30" s="265" t="s">
        <v>68</v>
      </c>
      <c r="B30" s="172"/>
      <c r="C30" s="204"/>
    </row>
    <row r="31" spans="1:6" ht="15.75">
      <c r="A31" s="265" t="s">
        <v>85</v>
      </c>
      <c r="B31" s="172"/>
      <c r="C31" s="204"/>
    </row>
  </sheetData>
  <customSheetViews>
    <customSheetView guid="{035FD7B7-E407-47C6-82D2-F16A7036DEE3}" scale="85" showGridLines="0" topLeftCell="A7">
      <selection activeCell="B20" sqref="B20"/>
      <pageMargins left="0.7" right="0.7" top="0.75" bottom="0.75" header="0.3" footer="0.3"/>
      <pageSetup orientation="portrait"/>
    </customSheetView>
    <customSheetView guid="{D73C7D54-4891-4237-9750-225D2462AB34}" scale="85" showGridLines="0">
      <selection activeCell="E18" sqref="E18"/>
      <pageMargins left="0.7" right="0.7" top="0.75" bottom="0.75" header="0.3" footer="0.3"/>
      <pageSetup orientation="portrait"/>
    </customSheetView>
    <customSheetView guid="{77C6715E-78A8-45AF-BBE5-55C648F3FD39}" scale="85" showGridLines="0">
      <selection activeCell="C20" sqref="C20"/>
      <pageMargins left="0.7" right="0.7" top="0.75" bottom="0.75" header="0.3" footer="0.3"/>
      <pageSetup orientation="portrait" r:id="rId1"/>
    </customSheetView>
    <customSheetView guid="{C6EA2456-9077-41F6-8AD1-2B98609E6968}" scale="85" showGridLines="0">
      <selection activeCell="D21" sqref="D21"/>
      <pageMargins left="0.7" right="0.7" top="0.75" bottom="0.75" header="0.3" footer="0.3"/>
      <pageSetup orientation="portrait"/>
    </customSheetView>
    <customSheetView guid="{36EED012-CDEF-4DC1-8A77-CC61E5DDA9AF}" scale="85" showGridLines="0">
      <selection activeCell="E18" sqref="E18"/>
      <pageMargins left="0.7" right="0.7" top="0.75" bottom="0.75" header="0.3" footer="0.3"/>
      <pageSetup orientation="portrait"/>
    </customSheetView>
    <customSheetView guid="{6D779134-8889-443F-9ACA-8D735092180D}" scale="85" showGridLines="0">
      <selection activeCell="E23" sqref="E23"/>
      <pageMargins left="0.7" right="0.7" top="0.75" bottom="0.75" header="0.3" footer="0.3"/>
      <pageSetup orientation="portrait"/>
    </customSheetView>
    <customSheetView guid="{C00304E5-BAC8-4C34-B3D2-AD7EACE0CB92}" scale="85" showGridLines="0">
      <selection activeCell="L32" sqref="L32"/>
      <pageMargins left="0.7" right="0.7" top="0.75" bottom="0.75" header="0.3" footer="0.3"/>
    </customSheetView>
    <customSheetView guid="{B9C309E4-7299-4CD5-AAAB-CF9542D1540F}" scale="85" showGridLines="0">
      <selection activeCell="L32" sqref="L32"/>
      <pageMargins left="0.7" right="0.7" top="0.75" bottom="0.75" header="0.3" footer="0.3"/>
    </customSheetView>
    <customSheetView guid="{3E9A2BAE-164D-47A0-8104-C7D4E0A4EAE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DA74F3E-F145-470D-BDA0-4288A858AFD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8E2DF192-20FD-40DB-8385-493ED9B1C2BF}" scale="85" showGridLines="0" topLeftCell="A4">
      <selection activeCell="C42" sqref="C42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10" zoomScale="85" zoomScaleNormal="85" workbookViewId="0">
      <selection activeCell="J41" sqref="J41"/>
    </sheetView>
  </sheetViews>
  <sheetFormatPr defaultColWidth="8.875" defaultRowHeight="12.75"/>
  <cols>
    <col min="1" max="1" width="21.125" style="648" customWidth="1"/>
    <col min="2" max="2" width="8" style="647" customWidth="1"/>
    <col min="3" max="3" width="8.125" style="641" customWidth="1"/>
    <col min="4" max="4" width="13.875" style="311" customWidth="1"/>
    <col min="5" max="5" width="15.125" style="311" customWidth="1"/>
    <col min="6" max="6" width="15.5" style="311" customWidth="1"/>
    <col min="7" max="7" width="31.25" style="311" customWidth="1"/>
    <col min="8" max="8" width="14.25" style="311" customWidth="1"/>
    <col min="9" max="9" width="19.125" style="311" customWidth="1"/>
    <col min="10" max="10" width="23.25" style="311" customWidth="1"/>
    <col min="11" max="11" width="18.125" style="311" customWidth="1"/>
    <col min="12" max="12" width="14.125" style="311" customWidth="1"/>
    <col min="13" max="16384" width="8.875" style="311"/>
  </cols>
  <sheetData>
    <row r="1" spans="1:16">
      <c r="A1" s="1158" t="s">
        <v>86</v>
      </c>
      <c r="B1" s="1158"/>
      <c r="C1" s="1158"/>
      <c r="D1" s="1158"/>
      <c r="E1" s="1158"/>
      <c r="F1" s="1158"/>
      <c r="G1" s="1158"/>
      <c r="H1" s="1158"/>
      <c r="I1" s="1158"/>
    </row>
    <row r="2" spans="1:16" s="168" customFormat="1" ht="18" customHeight="1">
      <c r="A2" s="1158"/>
      <c r="B2" s="1158"/>
      <c r="C2" s="1158"/>
      <c r="D2" s="1158"/>
      <c r="E2" s="1158"/>
      <c r="F2" s="1158"/>
      <c r="G2" s="1158"/>
      <c r="H2" s="1158"/>
      <c r="I2" s="1158"/>
    </row>
    <row r="3" spans="1:16" ht="30">
      <c r="A3" s="619"/>
      <c r="B3" s="620"/>
      <c r="C3" s="621"/>
      <c r="D3" s="622"/>
      <c r="E3" s="622"/>
      <c r="F3" s="623" t="s">
        <v>283</v>
      </c>
      <c r="G3" s="624"/>
      <c r="H3" s="624"/>
      <c r="I3" s="624"/>
      <c r="J3" s="624"/>
      <c r="K3" s="624"/>
    </row>
    <row r="4" spans="1:16" ht="20.25">
      <c r="A4" s="625"/>
      <c r="B4" s="625"/>
      <c r="C4" s="625"/>
      <c r="E4" s="626"/>
      <c r="H4" s="627" t="s">
        <v>87</v>
      </c>
      <c r="I4" s="191">
        <f>'CV2'!F5</f>
        <v>44105</v>
      </c>
    </row>
    <row r="5" spans="1:16" ht="15">
      <c r="A5" s="13" t="s">
        <v>70</v>
      </c>
      <c r="B5" s="277"/>
      <c r="C5" s="190"/>
      <c r="E5" s="628"/>
      <c r="F5" s="200"/>
      <c r="G5" s="200"/>
      <c r="H5" s="629"/>
    </row>
    <row r="6" spans="1:16">
      <c r="A6" s="311"/>
      <c r="B6" s="311"/>
      <c r="C6" s="311"/>
      <c r="D6" s="628"/>
    </row>
    <row r="7" spans="1:16" s="635" customFormat="1">
      <c r="A7" s="607"/>
      <c r="B7" s="630"/>
      <c r="C7" s="631"/>
      <c r="D7" s="632"/>
      <c r="E7" s="632"/>
      <c r="F7" s="633"/>
      <c r="G7" s="311"/>
      <c r="H7" s="311"/>
      <c r="I7" s="311"/>
      <c r="J7" s="311"/>
      <c r="K7" s="257"/>
      <c r="L7" s="257"/>
      <c r="M7" s="634"/>
      <c r="N7" s="634"/>
      <c r="O7" s="634"/>
      <c r="P7" s="634"/>
    </row>
    <row r="8" spans="1:16" s="635" customFormat="1" ht="16.5">
      <c r="A8" s="553" t="s">
        <v>221</v>
      </c>
      <c r="B8" s="554"/>
      <c r="C8" s="551"/>
      <c r="D8" s="551" t="s">
        <v>1</v>
      </c>
      <c r="E8" s="552"/>
      <c r="F8" s="279" t="s">
        <v>73</v>
      </c>
      <c r="G8" s="280" t="s">
        <v>222</v>
      </c>
      <c r="H8" s="281" t="s">
        <v>73</v>
      </c>
      <c r="I8" s="636"/>
      <c r="J8" s="637" t="s">
        <v>73</v>
      </c>
      <c r="K8" s="638"/>
      <c r="L8" s="639"/>
      <c r="M8" s="634"/>
      <c r="N8" s="634"/>
      <c r="O8" s="634"/>
      <c r="P8" s="634"/>
    </row>
    <row r="9" spans="1:16" s="635" customFormat="1" ht="16.5">
      <c r="A9" s="555"/>
      <c r="B9" s="556"/>
      <c r="C9" s="1159" t="s">
        <v>90</v>
      </c>
      <c r="D9" s="1160"/>
      <c r="E9" s="1161"/>
      <c r="F9" s="282" t="s">
        <v>46</v>
      </c>
      <c r="G9" s="283" t="s">
        <v>223</v>
      </c>
      <c r="H9" s="640" t="s">
        <v>46</v>
      </c>
      <c r="I9" s="293" t="s">
        <v>284</v>
      </c>
      <c r="J9" s="293" t="s">
        <v>275</v>
      </c>
      <c r="K9" s="293" t="s">
        <v>285</v>
      </c>
      <c r="L9" s="293" t="s">
        <v>286</v>
      </c>
      <c r="M9" s="634"/>
      <c r="N9" s="634"/>
      <c r="O9" s="634"/>
      <c r="P9" s="634"/>
    </row>
    <row r="10" spans="1:16" s="635" customFormat="1" ht="21.75" customHeight="1">
      <c r="A10" s="696" t="str">
        <f>'YANGON (AWPT)'!A38</f>
        <v>BLANK</v>
      </c>
      <c r="B10" s="44">
        <f>'YANGON (AWPT)'!B38</f>
        <v>0</v>
      </c>
      <c r="C10" s="45" t="s">
        <v>214</v>
      </c>
      <c r="D10" s="684">
        <f>'YANGON (AWPT)'!D38</f>
        <v>44380</v>
      </c>
      <c r="E10" s="685" t="s">
        <v>23</v>
      </c>
      <c r="F10" s="684">
        <f>D10+2</f>
        <v>44382</v>
      </c>
      <c r="G10" s="587" t="s">
        <v>528</v>
      </c>
      <c r="H10" s="579">
        <v>44379</v>
      </c>
      <c r="I10" s="579">
        <f>H10+7</f>
        <v>44386</v>
      </c>
      <c r="J10" s="579">
        <f>H10+7</f>
        <v>44386</v>
      </c>
      <c r="K10" s="579"/>
      <c r="L10" s="579"/>
      <c r="M10" s="276" t="s">
        <v>287</v>
      </c>
      <c r="N10" s="634"/>
      <c r="O10" s="634"/>
      <c r="P10" s="634"/>
    </row>
    <row r="11" spans="1:16" s="635" customFormat="1" ht="21.75" customHeight="1">
      <c r="A11" s="1037" t="str">
        <f>'YANGON (AWPT)'!A39</f>
        <v>CAPE FAWLEY</v>
      </c>
      <c r="B11" s="50" t="str">
        <f>'YANGON (AWPT)'!B39</f>
        <v>056S</v>
      </c>
      <c r="C11" s="51" t="s">
        <v>215</v>
      </c>
      <c r="D11" s="52">
        <f>'YANGON (AWPT)'!D39</f>
        <v>44374</v>
      </c>
      <c r="E11" s="53" t="s">
        <v>28</v>
      </c>
      <c r="F11" s="52">
        <f>D11+2</f>
        <v>44376</v>
      </c>
      <c r="G11" s="716" t="s">
        <v>413</v>
      </c>
      <c r="H11" s="580">
        <v>44378</v>
      </c>
      <c r="I11" s="580"/>
      <c r="J11" s="580"/>
      <c r="K11" s="580">
        <f>H11+6</f>
        <v>44384</v>
      </c>
      <c r="L11" s="580">
        <f>H11+8</f>
        <v>44386</v>
      </c>
      <c r="M11" s="569" t="s">
        <v>288</v>
      </c>
      <c r="N11" s="634"/>
      <c r="O11" s="634"/>
      <c r="P11" s="634"/>
    </row>
    <row r="12" spans="1:16" s="635" customFormat="1" ht="21.75" customHeight="1">
      <c r="A12" s="56" t="str">
        <f>'YANGON (AWPT)'!A40</f>
        <v>ELA</v>
      </c>
      <c r="B12" s="57" t="str">
        <f>'YANGON (AWPT)'!B40</f>
        <v>024S</v>
      </c>
      <c r="C12" s="58" t="s">
        <v>215</v>
      </c>
      <c r="D12" s="59">
        <f>'YANGON (AWPT)'!D40</f>
        <v>44375</v>
      </c>
      <c r="E12" s="60" t="s">
        <v>43</v>
      </c>
      <c r="F12" s="59">
        <f>D12+4</f>
        <v>44379</v>
      </c>
      <c r="G12" s="588"/>
      <c r="H12" s="580"/>
      <c r="I12" s="580"/>
      <c r="J12" s="580"/>
      <c r="K12" s="580"/>
      <c r="L12" s="580"/>
      <c r="M12" s="569"/>
      <c r="N12" s="634"/>
      <c r="O12" s="634"/>
      <c r="P12" s="634"/>
    </row>
    <row r="13" spans="1:16" s="635" customFormat="1" ht="21.75" customHeight="1">
      <c r="A13" s="61" t="str">
        <f>'YANGON (AWPT)'!A41</f>
        <v>LADY OF LUCK</v>
      </c>
      <c r="B13" s="62" t="str">
        <f>'YANGON (AWPT)'!B41</f>
        <v>157S</v>
      </c>
      <c r="C13" s="63" t="s">
        <v>215</v>
      </c>
      <c r="D13" s="64">
        <f>'YANGON (AWPT)'!D41</f>
        <v>44375</v>
      </c>
      <c r="E13" s="65" t="s">
        <v>43</v>
      </c>
      <c r="F13" s="64">
        <f>D13+2</f>
        <v>44377</v>
      </c>
      <c r="G13" s="264"/>
      <c r="H13" s="270"/>
      <c r="I13" s="270"/>
      <c r="J13" s="270"/>
      <c r="K13" s="270"/>
      <c r="L13" s="270"/>
      <c r="M13" s="582"/>
      <c r="N13" s="634"/>
      <c r="O13" s="634"/>
      <c r="P13" s="634"/>
    </row>
    <row r="14" spans="1:16" s="635" customFormat="1" ht="21.75" customHeight="1">
      <c r="A14" s="696" t="str">
        <f>'YANGON (AWPT)'!A42</f>
        <v>JT GLORY</v>
      </c>
      <c r="B14" s="44" t="str">
        <f>'YANGON (AWPT)'!B42</f>
        <v>390S</v>
      </c>
      <c r="C14" s="45" t="s">
        <v>214</v>
      </c>
      <c r="D14" s="684">
        <f>'YANGON (AWPT)'!D42</f>
        <v>44387</v>
      </c>
      <c r="E14" s="685" t="s">
        <v>23</v>
      </c>
      <c r="F14" s="684">
        <f>D14+2</f>
        <v>44389</v>
      </c>
      <c r="G14" s="713" t="s">
        <v>529</v>
      </c>
      <c r="H14" s="579">
        <f>H10+7</f>
        <v>44386</v>
      </c>
      <c r="I14" s="579">
        <f>I10+7</f>
        <v>44393</v>
      </c>
      <c r="J14" s="579">
        <f>J10+7</f>
        <v>44393</v>
      </c>
      <c r="K14" s="579"/>
      <c r="L14" s="579"/>
      <c r="M14" s="634"/>
      <c r="N14" s="634"/>
      <c r="O14" s="634"/>
      <c r="P14" s="634"/>
    </row>
    <row r="15" spans="1:16" s="635" customFormat="1" ht="21.75" customHeight="1">
      <c r="A15" s="1037" t="str">
        <f>'YANGON (AWPT)'!A43</f>
        <v>GREEN HORIZON</v>
      </c>
      <c r="B15" s="50" t="str">
        <f>'YANGON (AWPT)'!B43</f>
        <v>109S</v>
      </c>
      <c r="C15" s="51" t="s">
        <v>215</v>
      </c>
      <c r="D15" s="52">
        <f>'YANGON (AWPT)'!D43</f>
        <v>44381</v>
      </c>
      <c r="E15" s="53" t="s">
        <v>28</v>
      </c>
      <c r="F15" s="52">
        <f>D15+2</f>
        <v>44383</v>
      </c>
      <c r="G15" s="716" t="s">
        <v>414</v>
      </c>
      <c r="H15" s="580">
        <f>H11+7</f>
        <v>44385</v>
      </c>
      <c r="I15" s="580"/>
      <c r="J15" s="580"/>
      <c r="K15" s="580">
        <f>K11+7</f>
        <v>44391</v>
      </c>
      <c r="L15" s="580">
        <f>L11+7</f>
        <v>44393</v>
      </c>
      <c r="M15" s="634"/>
      <c r="N15" s="634"/>
      <c r="O15" s="634"/>
      <c r="P15" s="634"/>
    </row>
    <row r="16" spans="1:16" s="635" customFormat="1" ht="21.75" customHeight="1">
      <c r="A16" s="56" t="str">
        <f>'YANGON (AWPT)'!A44</f>
        <v>ELA</v>
      </c>
      <c r="B16" s="57" t="str">
        <f>'YANGON (AWPT)'!B44</f>
        <v>025S</v>
      </c>
      <c r="C16" s="58" t="s">
        <v>215</v>
      </c>
      <c r="D16" s="59">
        <f>'YANGON (AWPT)'!D44</f>
        <v>44382</v>
      </c>
      <c r="E16" s="60" t="s">
        <v>43</v>
      </c>
      <c r="F16" s="59">
        <f>D16+4</f>
        <v>44386</v>
      </c>
      <c r="G16" s="588"/>
      <c r="H16" s="580"/>
      <c r="I16" s="580"/>
      <c r="J16" s="580"/>
      <c r="K16" s="580"/>
      <c r="L16" s="580"/>
      <c r="M16" s="634"/>
      <c r="N16" s="634"/>
      <c r="O16" s="634"/>
      <c r="P16" s="634"/>
    </row>
    <row r="17" spans="1:16" s="635" customFormat="1" ht="21.75" customHeight="1">
      <c r="A17" s="61" t="str">
        <f>'YANGON (AWPT)'!A45</f>
        <v>CSCL LIMA</v>
      </c>
      <c r="B17" s="62" t="str">
        <f>'YANGON (AWPT)'!B45</f>
        <v>109S</v>
      </c>
      <c r="C17" s="63" t="s">
        <v>215</v>
      </c>
      <c r="D17" s="64">
        <f>'YANGON (AWPT)'!D45</f>
        <v>44382</v>
      </c>
      <c r="E17" s="65" t="s">
        <v>43</v>
      </c>
      <c r="F17" s="64">
        <f>D17+2</f>
        <v>44384</v>
      </c>
      <c r="G17" s="264"/>
      <c r="H17" s="270"/>
      <c r="I17" s="270"/>
      <c r="J17" s="270"/>
      <c r="K17" s="270"/>
      <c r="L17" s="270"/>
      <c r="M17" s="634"/>
      <c r="N17" s="634"/>
      <c r="O17" s="634"/>
      <c r="P17" s="634"/>
    </row>
    <row r="18" spans="1:16" s="635" customFormat="1" ht="21.75" customHeight="1">
      <c r="A18" s="696" t="str">
        <f>'YANGON (AWPT)'!A46</f>
        <v>BLANK</v>
      </c>
      <c r="B18" s="44">
        <f>'YANGON (AWPT)'!B46</f>
        <v>0</v>
      </c>
      <c r="C18" s="45" t="s">
        <v>214</v>
      </c>
      <c r="D18" s="684">
        <f>'YANGON (AWPT)'!D46</f>
        <v>44394</v>
      </c>
      <c r="E18" s="685" t="s">
        <v>23</v>
      </c>
      <c r="F18" s="684">
        <f>D18+2</f>
        <v>44396</v>
      </c>
      <c r="G18" s="713" t="s">
        <v>530</v>
      </c>
      <c r="H18" s="579">
        <f>H14+7</f>
        <v>44393</v>
      </c>
      <c r="I18" s="579">
        <f>I14+7</f>
        <v>44400</v>
      </c>
      <c r="J18" s="579">
        <f>J14+7</f>
        <v>44400</v>
      </c>
      <c r="K18" s="579"/>
      <c r="L18" s="579"/>
      <c r="M18" s="634"/>
      <c r="N18" s="634"/>
      <c r="O18" s="634"/>
      <c r="P18" s="634"/>
    </row>
    <row r="19" spans="1:16" s="635" customFormat="1" ht="21.75" customHeight="1">
      <c r="A19" s="1037" t="str">
        <f>'YANGON (AWPT)'!A47</f>
        <v>SANTA LOUKIA</v>
      </c>
      <c r="B19" s="50" t="str">
        <f>'YANGON (AWPT)'!B47</f>
        <v>164S</v>
      </c>
      <c r="C19" s="51" t="s">
        <v>215</v>
      </c>
      <c r="D19" s="52">
        <f>'YANGON (AWPT)'!D47</f>
        <v>44388</v>
      </c>
      <c r="E19" s="53" t="s">
        <v>28</v>
      </c>
      <c r="F19" s="52">
        <f>D19+2</f>
        <v>44390</v>
      </c>
      <c r="G19" s="716" t="s">
        <v>216</v>
      </c>
      <c r="H19" s="580">
        <f t="shared" ref="H19" si="0">H15+7</f>
        <v>44392</v>
      </c>
      <c r="I19" s="580"/>
      <c r="J19" s="580"/>
      <c r="K19" s="580">
        <f t="shared" ref="K19:L19" si="1">K15+7</f>
        <v>44398</v>
      </c>
      <c r="L19" s="580">
        <f t="shared" si="1"/>
        <v>44400</v>
      </c>
      <c r="M19" s="634"/>
      <c r="N19" s="634"/>
      <c r="O19" s="634"/>
      <c r="P19" s="634"/>
    </row>
    <row r="20" spans="1:16" s="635" customFormat="1" ht="21.75" customHeight="1">
      <c r="A20" s="56" t="str">
        <f>'YANGON (AWPT)'!A48</f>
        <v>ELA</v>
      </c>
      <c r="B20" s="57" t="str">
        <f>'YANGON (AWPT)'!B48</f>
        <v>026S</v>
      </c>
      <c r="C20" s="58" t="s">
        <v>215</v>
      </c>
      <c r="D20" s="59">
        <f>'YANGON (AWPT)'!D48</f>
        <v>44389</v>
      </c>
      <c r="E20" s="60" t="s">
        <v>43</v>
      </c>
      <c r="F20" s="59">
        <f>D20+4</f>
        <v>44393</v>
      </c>
      <c r="G20" s="588"/>
      <c r="H20" s="580"/>
      <c r="I20" s="580"/>
      <c r="J20" s="580"/>
      <c r="K20" s="580"/>
      <c r="L20" s="580"/>
      <c r="M20" s="634"/>
      <c r="N20" s="634"/>
      <c r="O20" s="634"/>
      <c r="P20" s="634"/>
    </row>
    <row r="21" spans="1:16" s="635" customFormat="1" ht="21.75" customHeight="1">
      <c r="A21" s="61" t="str">
        <f>'YANGON (AWPT)'!A49</f>
        <v>LADY OF LUCK</v>
      </c>
      <c r="B21" s="62" t="str">
        <f>'YANGON (AWPT)'!B49</f>
        <v>158S</v>
      </c>
      <c r="C21" s="63" t="s">
        <v>215</v>
      </c>
      <c r="D21" s="64">
        <f>'YANGON (AWPT)'!D49</f>
        <v>44389</v>
      </c>
      <c r="E21" s="65" t="s">
        <v>43</v>
      </c>
      <c r="F21" s="64">
        <f>D21+2</f>
        <v>44391</v>
      </c>
      <c r="G21" s="264"/>
      <c r="H21" s="270"/>
      <c r="I21" s="270"/>
      <c r="J21" s="270"/>
      <c r="K21" s="270"/>
      <c r="L21" s="270"/>
      <c r="M21" s="634"/>
      <c r="N21" s="634"/>
      <c r="O21" s="634"/>
      <c r="P21" s="634"/>
    </row>
    <row r="22" spans="1:16" s="635" customFormat="1" ht="21.75" customHeight="1">
      <c r="A22" s="696" t="str">
        <f>'YANGON (AWPT)'!A50</f>
        <v>TBA</v>
      </c>
      <c r="B22" s="44">
        <f>'YANGON (AWPT)'!B50</f>
        <v>0</v>
      </c>
      <c r="C22" s="45" t="s">
        <v>214</v>
      </c>
      <c r="D22" s="684">
        <f>'YANGON (AWPT)'!D50</f>
        <v>44401</v>
      </c>
      <c r="E22" s="685" t="s">
        <v>23</v>
      </c>
      <c r="F22" s="684">
        <f>D22+2</f>
        <v>44403</v>
      </c>
      <c r="G22" s="713" t="s">
        <v>531</v>
      </c>
      <c r="H22" s="579">
        <f t="shared" ref="H22:J23" si="2">H18+7</f>
        <v>44400</v>
      </c>
      <c r="I22" s="579">
        <f t="shared" si="2"/>
        <v>44407</v>
      </c>
      <c r="J22" s="579">
        <f t="shared" si="2"/>
        <v>44407</v>
      </c>
      <c r="K22" s="579"/>
      <c r="L22" s="579"/>
      <c r="M22" s="634"/>
      <c r="N22" s="634"/>
      <c r="O22" s="634"/>
      <c r="P22" s="634"/>
    </row>
    <row r="23" spans="1:16" s="635" customFormat="1" ht="21.75" customHeight="1">
      <c r="A23" s="1037" t="str">
        <f>'YANGON (AWPT)'!A51</f>
        <v>CAPE FAWLEY</v>
      </c>
      <c r="B23" s="50" t="str">
        <f>'YANGON (AWPT)'!B51</f>
        <v>057S</v>
      </c>
      <c r="C23" s="51" t="s">
        <v>215</v>
      </c>
      <c r="D23" s="52">
        <f>'YANGON (AWPT)'!D51</f>
        <v>44395</v>
      </c>
      <c r="E23" s="53" t="s">
        <v>28</v>
      </c>
      <c r="F23" s="52">
        <f>D23+2</f>
        <v>44397</v>
      </c>
      <c r="G23" s="716" t="s">
        <v>216</v>
      </c>
      <c r="H23" s="580">
        <f t="shared" si="2"/>
        <v>44399</v>
      </c>
      <c r="I23" s="580"/>
      <c r="J23" s="580"/>
      <c r="K23" s="580">
        <f t="shared" ref="K23:L23" si="3">K19+7</f>
        <v>44405</v>
      </c>
      <c r="L23" s="580">
        <f t="shared" si="3"/>
        <v>44407</v>
      </c>
      <c r="M23" s="634"/>
      <c r="N23" s="634"/>
      <c r="O23" s="634"/>
      <c r="P23" s="634"/>
    </row>
    <row r="24" spans="1:16" s="635" customFormat="1" ht="21.75" customHeight="1">
      <c r="A24" s="56" t="str">
        <f>'YANGON (AWPT)'!A52</f>
        <v>ELA</v>
      </c>
      <c r="B24" s="57" t="str">
        <f>'YANGON (AWPT)'!B52</f>
        <v>027S</v>
      </c>
      <c r="C24" s="58" t="s">
        <v>215</v>
      </c>
      <c r="D24" s="59">
        <f>'YANGON (AWPT)'!D52</f>
        <v>44396</v>
      </c>
      <c r="E24" s="60" t="s">
        <v>43</v>
      </c>
      <c r="F24" s="59">
        <f>D24+4</f>
        <v>44400</v>
      </c>
      <c r="G24" s="588"/>
      <c r="H24" s="580"/>
      <c r="I24" s="580"/>
      <c r="J24" s="580"/>
      <c r="K24" s="580"/>
      <c r="L24" s="580"/>
      <c r="M24" s="634"/>
      <c r="N24" s="634"/>
      <c r="O24" s="634"/>
      <c r="P24" s="634"/>
    </row>
    <row r="25" spans="1:16" s="635" customFormat="1" ht="21.75" customHeight="1">
      <c r="A25" s="61" t="str">
        <f>'YANGON (AWPT)'!A53</f>
        <v>CSCL LIMA</v>
      </c>
      <c r="B25" s="62" t="str">
        <f>'YANGON (AWPT)'!B53</f>
        <v>110S</v>
      </c>
      <c r="C25" s="63" t="s">
        <v>215</v>
      </c>
      <c r="D25" s="64">
        <f>'YANGON (AWPT)'!D53</f>
        <v>44396</v>
      </c>
      <c r="E25" s="65" t="s">
        <v>43</v>
      </c>
      <c r="F25" s="64">
        <f>D25+2</f>
        <v>44398</v>
      </c>
      <c r="G25" s="264"/>
      <c r="H25" s="270"/>
      <c r="I25" s="270"/>
      <c r="J25" s="270"/>
      <c r="K25" s="270"/>
      <c r="L25" s="270"/>
      <c r="M25" s="634"/>
      <c r="N25" s="634"/>
      <c r="O25" s="634"/>
      <c r="P25" s="634"/>
    </row>
    <row r="26" spans="1:16" s="635" customFormat="1" ht="21.75" customHeight="1">
      <c r="A26" s="696" t="str">
        <f>'YANGON (AWPT)'!A54</f>
        <v>CTP FORTUNE</v>
      </c>
      <c r="B26" s="44" t="str">
        <f>'YANGON (AWPT)'!B54</f>
        <v>224S</v>
      </c>
      <c r="C26" s="45" t="s">
        <v>214</v>
      </c>
      <c r="D26" s="684">
        <f>'YANGON (AWPT)'!D54</f>
        <v>44408</v>
      </c>
      <c r="E26" s="685" t="s">
        <v>23</v>
      </c>
      <c r="F26" s="684">
        <f>D26+2</f>
        <v>44410</v>
      </c>
      <c r="G26" s="713" t="s">
        <v>532</v>
      </c>
      <c r="H26" s="579">
        <f t="shared" ref="H26:J27" si="4">H22+7</f>
        <v>44407</v>
      </c>
      <c r="I26" s="579">
        <f t="shared" si="4"/>
        <v>44414</v>
      </c>
      <c r="J26" s="579">
        <f t="shared" si="4"/>
        <v>44414</v>
      </c>
      <c r="K26" s="579"/>
      <c r="L26" s="579"/>
      <c r="M26" s="634"/>
      <c r="N26" s="634"/>
      <c r="O26" s="634"/>
      <c r="P26" s="634"/>
    </row>
    <row r="27" spans="1:16" s="635" customFormat="1" ht="21.75" customHeight="1">
      <c r="A27" s="1037" t="str">
        <f>'YANGON (AWPT)'!A55</f>
        <v>GREEN HORIZON</v>
      </c>
      <c r="B27" s="50" t="str">
        <f>'YANGON (AWPT)'!B55</f>
        <v>110S</v>
      </c>
      <c r="C27" s="51" t="s">
        <v>215</v>
      </c>
      <c r="D27" s="52">
        <f>'YANGON (AWPT)'!D55</f>
        <v>44402</v>
      </c>
      <c r="E27" s="53" t="s">
        <v>28</v>
      </c>
      <c r="F27" s="52">
        <f>D27+2</f>
        <v>44404</v>
      </c>
      <c r="G27" s="716" t="s">
        <v>216</v>
      </c>
      <c r="H27" s="580">
        <f t="shared" si="4"/>
        <v>44406</v>
      </c>
      <c r="I27" s="580"/>
      <c r="J27" s="580"/>
      <c r="K27" s="580">
        <f t="shared" ref="K27:L27" si="5">K23+7</f>
        <v>44412</v>
      </c>
      <c r="L27" s="580">
        <f t="shared" si="5"/>
        <v>44414</v>
      </c>
      <c r="M27" s="634"/>
      <c r="N27" s="634"/>
      <c r="O27" s="634"/>
      <c r="P27" s="634"/>
    </row>
    <row r="28" spans="1:16" s="635" customFormat="1" ht="21.75" customHeight="1">
      <c r="A28" s="56" t="str">
        <f>'YANGON (AWPT)'!A56</f>
        <v>ELA</v>
      </c>
      <c r="B28" s="57" t="str">
        <f>'YANGON (AWPT)'!B56</f>
        <v>028S</v>
      </c>
      <c r="C28" s="58" t="s">
        <v>215</v>
      </c>
      <c r="D28" s="59">
        <f>'YANGON (AWPT)'!D56</f>
        <v>44403</v>
      </c>
      <c r="E28" s="60" t="s">
        <v>43</v>
      </c>
      <c r="F28" s="59">
        <f>D28+4</f>
        <v>44407</v>
      </c>
      <c r="G28" s="588"/>
      <c r="H28" s="580"/>
      <c r="I28" s="580"/>
      <c r="J28" s="580"/>
      <c r="K28" s="580"/>
      <c r="L28" s="580"/>
      <c r="M28" s="634"/>
      <c r="N28" s="634"/>
      <c r="O28" s="634"/>
      <c r="P28" s="634"/>
    </row>
    <row r="29" spans="1:16" s="635" customFormat="1" ht="21.75" customHeight="1">
      <c r="A29" s="61" t="str">
        <f>'YANGON (AWPT)'!A57</f>
        <v>LADY OF LUCK</v>
      </c>
      <c r="B29" s="62" t="str">
        <f>'YANGON (AWPT)'!B57</f>
        <v>159S</v>
      </c>
      <c r="C29" s="63" t="s">
        <v>215</v>
      </c>
      <c r="D29" s="64">
        <f>'YANGON (AWPT)'!D57</f>
        <v>44403</v>
      </c>
      <c r="E29" s="65" t="s">
        <v>43</v>
      </c>
      <c r="F29" s="64">
        <f>D29+2</f>
        <v>44405</v>
      </c>
      <c r="G29" s="264"/>
      <c r="H29" s="270"/>
      <c r="I29" s="270"/>
      <c r="J29" s="270"/>
      <c r="K29" s="270"/>
      <c r="L29" s="270"/>
      <c r="M29" s="634"/>
      <c r="N29" s="634"/>
      <c r="O29" s="634"/>
      <c r="P29" s="634"/>
    </row>
    <row r="30" spans="1:16" s="635" customFormat="1" ht="21.75" customHeight="1">
      <c r="A30" s="696" t="str">
        <f>'YANGON (AWPT)'!A58</f>
        <v>TBA</v>
      </c>
      <c r="B30" s="44">
        <f>'YANGON (AWPT)'!B58</f>
        <v>0</v>
      </c>
      <c r="C30" s="45" t="s">
        <v>214</v>
      </c>
      <c r="D30" s="684">
        <f>'YANGON (AWPT)'!D58</f>
        <v>44415</v>
      </c>
      <c r="E30" s="685" t="s">
        <v>23</v>
      </c>
      <c r="F30" s="684">
        <f>D30+2</f>
        <v>44417</v>
      </c>
      <c r="G30" s="713" t="s">
        <v>533</v>
      </c>
      <c r="H30" s="579">
        <f t="shared" ref="H30:J30" si="6">H26+7</f>
        <v>44414</v>
      </c>
      <c r="I30" s="579">
        <f t="shared" si="6"/>
        <v>44421</v>
      </c>
      <c r="J30" s="579">
        <f t="shared" si="6"/>
        <v>44421</v>
      </c>
      <c r="K30" s="579"/>
      <c r="L30" s="579"/>
      <c r="M30" s="634"/>
      <c r="N30" s="634"/>
      <c r="O30" s="634"/>
      <c r="P30" s="634"/>
    </row>
    <row r="31" spans="1:16" s="635" customFormat="1" ht="21.75" customHeight="1">
      <c r="A31" s="1037" t="str">
        <f>'YANGON (AWPT)'!A59</f>
        <v>SANTA LOUKIA</v>
      </c>
      <c r="B31" s="50" t="str">
        <f>'YANGON (AWPT)'!B59</f>
        <v>167S</v>
      </c>
      <c r="C31" s="51" t="s">
        <v>215</v>
      </c>
      <c r="D31" s="52">
        <f>'YANGON (AWPT)'!D59</f>
        <v>44409</v>
      </c>
      <c r="E31" s="53" t="s">
        <v>28</v>
      </c>
      <c r="F31" s="52">
        <f>D31+2</f>
        <v>44411</v>
      </c>
      <c r="G31" s="716" t="s">
        <v>216</v>
      </c>
      <c r="H31" s="580">
        <f t="shared" ref="H31" si="7">H27+7</f>
        <v>44413</v>
      </c>
      <c r="I31" s="580"/>
      <c r="J31" s="580"/>
      <c r="K31" s="580">
        <f t="shared" ref="K31:L31" si="8">K27+7</f>
        <v>44419</v>
      </c>
      <c r="L31" s="580">
        <f t="shared" si="8"/>
        <v>44421</v>
      </c>
      <c r="M31" s="634"/>
      <c r="N31" s="634"/>
      <c r="O31" s="634"/>
      <c r="P31" s="634"/>
    </row>
    <row r="32" spans="1:16" s="635" customFormat="1" ht="21.75" customHeight="1">
      <c r="A32" s="56" t="str">
        <f>'YANGON (AWPT)'!A60</f>
        <v>ELA</v>
      </c>
      <c r="B32" s="57" t="str">
        <f>'YANGON (AWPT)'!B60</f>
        <v>029S</v>
      </c>
      <c r="C32" s="58" t="s">
        <v>215</v>
      </c>
      <c r="D32" s="59">
        <f>'YANGON (AWPT)'!D60</f>
        <v>44410</v>
      </c>
      <c r="E32" s="60" t="s">
        <v>43</v>
      </c>
      <c r="F32" s="59">
        <f>D32+4</f>
        <v>44414</v>
      </c>
      <c r="G32" s="588"/>
      <c r="H32" s="580"/>
      <c r="I32" s="580"/>
      <c r="J32" s="580"/>
      <c r="K32" s="580"/>
      <c r="L32" s="580"/>
      <c r="M32" s="634"/>
      <c r="N32" s="634"/>
      <c r="O32" s="634"/>
      <c r="P32" s="634"/>
    </row>
    <row r="33" spans="1:16" s="635" customFormat="1" ht="21.75" customHeight="1">
      <c r="A33" s="61" t="str">
        <f>'YANGON (AWPT)'!A61</f>
        <v>CSCL LIMA</v>
      </c>
      <c r="B33" s="62" t="str">
        <f>'YANGON (AWPT)'!B61</f>
        <v>111S</v>
      </c>
      <c r="C33" s="63" t="s">
        <v>215</v>
      </c>
      <c r="D33" s="64">
        <f>'YANGON (AWPT)'!D61</f>
        <v>44410</v>
      </c>
      <c r="E33" s="65" t="s">
        <v>43</v>
      </c>
      <c r="F33" s="64">
        <f>D33+2</f>
        <v>44412</v>
      </c>
      <c r="G33" s="264"/>
      <c r="H33" s="270"/>
      <c r="I33" s="270"/>
      <c r="J33" s="270"/>
      <c r="K33" s="270"/>
      <c r="L33" s="270"/>
      <c r="M33" s="634"/>
      <c r="N33" s="634"/>
      <c r="O33" s="634"/>
      <c r="P33" s="634"/>
    </row>
    <row r="34" spans="1:16" s="635" customFormat="1" ht="21.75" customHeight="1">
      <c r="A34" s="532"/>
      <c r="B34" s="533"/>
      <c r="C34" s="695"/>
      <c r="D34" s="695"/>
      <c r="E34" s="695"/>
      <c r="F34" s="695"/>
      <c r="G34" s="699"/>
      <c r="H34" s="672"/>
      <c r="I34" s="672"/>
      <c r="J34" s="672"/>
      <c r="K34" s="672"/>
      <c r="L34" s="672"/>
      <c r="M34" s="634"/>
      <c r="N34" s="634"/>
      <c r="O34" s="634"/>
      <c r="P34" s="634"/>
    </row>
    <row r="35" spans="1:16" s="635" customFormat="1" ht="21.75" customHeight="1">
      <c r="A35" s="532"/>
      <c r="B35" s="533"/>
      <c r="C35" s="695"/>
      <c r="D35" s="695"/>
      <c r="E35" s="695"/>
      <c r="F35" s="695"/>
      <c r="G35" s="699"/>
      <c r="H35" s="672"/>
      <c r="I35" s="672"/>
      <c r="J35" s="672"/>
      <c r="K35" s="672"/>
      <c r="L35" s="672"/>
      <c r="M35" s="634"/>
      <c r="N35" s="634"/>
      <c r="O35" s="634"/>
      <c r="P35" s="634"/>
    </row>
    <row r="36" spans="1:16" s="635" customFormat="1">
      <c r="A36" s="311" t="s">
        <v>189</v>
      </c>
      <c r="B36" s="311"/>
      <c r="C36" s="590" t="s">
        <v>84</v>
      </c>
      <c r="D36" s="641"/>
      <c r="E36" s="311"/>
      <c r="F36" s="311"/>
      <c r="G36" s="311"/>
      <c r="H36" s="311"/>
      <c r="I36" s="311"/>
      <c r="J36" s="311"/>
      <c r="K36" s="257"/>
      <c r="L36" s="257"/>
      <c r="M36" s="634"/>
      <c r="N36" s="634"/>
      <c r="O36" s="634"/>
      <c r="P36" s="634"/>
    </row>
    <row r="37" spans="1:16" s="635" customFormat="1">
      <c r="A37" s="642" t="s">
        <v>201</v>
      </c>
      <c r="B37" s="630"/>
      <c r="C37" s="631"/>
      <c r="D37" s="632"/>
      <c r="E37" s="632"/>
      <c r="F37" s="633"/>
      <c r="G37" s="311"/>
      <c r="H37" s="311"/>
      <c r="I37" s="311"/>
      <c r="J37" s="311"/>
      <c r="K37" s="257"/>
      <c r="L37" s="257"/>
      <c r="M37" s="634"/>
      <c r="N37" s="634"/>
      <c r="O37" s="634"/>
      <c r="P37" s="634"/>
    </row>
    <row r="38" spans="1:16" s="635" customFormat="1">
      <c r="A38" s="595" t="s">
        <v>274</v>
      </c>
      <c r="B38" s="630"/>
      <c r="C38" s="631"/>
      <c r="D38" s="632"/>
      <c r="E38" s="632"/>
      <c r="F38" s="633"/>
      <c r="G38" s="311"/>
      <c r="H38" s="311"/>
      <c r="I38" s="311"/>
      <c r="J38" s="311"/>
      <c r="K38" s="257"/>
      <c r="L38" s="257"/>
      <c r="M38" s="634"/>
      <c r="N38" s="634"/>
      <c r="O38" s="634"/>
      <c r="P38" s="634"/>
    </row>
    <row r="39" spans="1:16" s="635" customFormat="1">
      <c r="A39" s="77" t="s">
        <v>261</v>
      </c>
      <c r="B39" s="630"/>
      <c r="C39" s="631"/>
      <c r="D39" s="632"/>
      <c r="E39" s="632"/>
      <c r="F39" s="633"/>
      <c r="G39" s="311"/>
      <c r="H39" s="311"/>
      <c r="I39" s="311"/>
      <c r="J39" s="311"/>
      <c r="K39" s="257"/>
      <c r="L39" s="257"/>
      <c r="M39" s="634"/>
      <c r="N39" s="634"/>
      <c r="O39" s="634"/>
      <c r="P39" s="634"/>
    </row>
    <row r="40" spans="1:16" s="635" customFormat="1">
      <c r="A40" s="83" t="s">
        <v>373</v>
      </c>
      <c r="B40" s="630"/>
      <c r="C40" s="631"/>
      <c r="D40" s="632"/>
      <c r="E40" s="632"/>
      <c r="F40" s="633"/>
      <c r="G40" s="311"/>
      <c r="H40" s="311"/>
      <c r="I40" s="311"/>
      <c r="J40" s="311"/>
      <c r="K40" s="257"/>
      <c r="L40" s="257"/>
      <c r="M40" s="634"/>
      <c r="N40" s="634"/>
      <c r="O40" s="634"/>
      <c r="P40" s="634"/>
    </row>
    <row r="41" spans="1:16" s="635" customFormat="1">
      <c r="A41" s="607" t="s">
        <v>262</v>
      </c>
      <c r="B41" s="630"/>
      <c r="C41" s="631"/>
      <c r="D41" s="632"/>
      <c r="E41" s="632"/>
      <c r="F41" s="633"/>
      <c r="G41" s="311"/>
      <c r="H41" s="311"/>
      <c r="I41" s="311"/>
      <c r="J41" s="311"/>
      <c r="K41" s="257"/>
      <c r="L41" s="257"/>
      <c r="M41" s="634"/>
      <c r="N41" s="634"/>
      <c r="O41" s="634"/>
      <c r="P41" s="634"/>
    </row>
    <row r="42" spans="1:16" s="635" customFormat="1">
      <c r="A42" s="607"/>
      <c r="B42" s="630"/>
      <c r="C42" s="631"/>
      <c r="D42" s="632"/>
      <c r="E42" s="632"/>
      <c r="F42" s="633"/>
      <c r="G42" s="311"/>
      <c r="H42" s="311"/>
      <c r="I42" s="311"/>
      <c r="J42" s="311"/>
      <c r="K42" s="257"/>
      <c r="L42" s="257"/>
      <c r="M42" s="634"/>
      <c r="N42" s="634"/>
      <c r="O42" s="634"/>
      <c r="P42" s="634"/>
    </row>
    <row r="43" spans="1:16" s="635" customFormat="1">
      <c r="A43" s="607"/>
      <c r="B43" s="630"/>
      <c r="C43" s="631"/>
      <c r="D43" s="632"/>
      <c r="E43" s="632"/>
      <c r="F43" s="633"/>
      <c r="G43" s="311"/>
      <c r="H43" s="311"/>
      <c r="I43" s="311"/>
      <c r="J43" s="311"/>
      <c r="K43" s="257"/>
      <c r="L43" s="257"/>
      <c r="M43" s="634"/>
      <c r="N43" s="634"/>
      <c r="O43" s="634"/>
      <c r="P43" s="634"/>
    </row>
    <row r="44" spans="1:16" s="168" customFormat="1" ht="15">
      <c r="A44" s="643" t="s">
        <v>0</v>
      </c>
      <c r="B44" s="644"/>
      <c r="C44" s="645"/>
      <c r="G44" s="311"/>
      <c r="H44" s="311"/>
      <c r="I44" s="311"/>
      <c r="J44" s="311"/>
    </row>
    <row r="45" spans="1:16" ht="15.75">
      <c r="A45" s="164" t="s">
        <v>66</v>
      </c>
      <c r="B45" s="646"/>
    </row>
    <row r="46" spans="1:16" ht="15.75">
      <c r="A46" s="164" t="s">
        <v>67</v>
      </c>
      <c r="B46" s="646"/>
    </row>
    <row r="47" spans="1:16" ht="15.75">
      <c r="A47" s="164" t="s">
        <v>68</v>
      </c>
    </row>
    <row r="48" spans="1:16" ht="15.75">
      <c r="A48" s="164" t="s">
        <v>85</v>
      </c>
    </row>
  </sheetData>
  <customSheetViews>
    <customSheetView guid="{035FD7B7-E407-47C6-82D2-F16A7036DEE3}" scale="85" showGridLines="0" topLeftCell="A10">
      <selection activeCell="A10" sqref="A10:F33"/>
      <pageMargins left="0.7" right="0.7" top="0.75" bottom="0.75" header="0.3" footer="0.3"/>
    </customSheetView>
    <customSheetView guid="{D73C7D54-4891-4237-9750-225D2462AB34}" scale="85" showGridLines="0" topLeftCell="A10">
      <selection activeCell="A10" sqref="A10:F33"/>
      <pageMargins left="0.7" right="0.7" top="0.75" bottom="0.75" header="0.3" footer="0.3"/>
    </customSheetView>
    <customSheetView guid="{77C6715E-78A8-45AF-BBE5-55C648F3FD39}" scale="85" showGridLines="0" topLeftCell="A4">
      <selection activeCell="D36" sqref="D36"/>
      <pageMargins left="0.7" right="0.7" top="0.75" bottom="0.75" header="0.3" footer="0.3"/>
    </customSheetView>
    <customSheetView guid="{C6EA2456-9077-41F6-8AD1-2B98609E6968}" scale="85" showGridLines="0" topLeftCell="A10">
      <selection activeCell="A10" sqref="A10:E33"/>
      <pageMargins left="0.7" right="0.7" top="0.75" bottom="0.75" header="0.3" footer="0.3"/>
    </customSheetView>
    <customSheetView guid="{36EED012-CDEF-4DC1-8A77-CC61E5DDA9AF}" scale="85" showGridLines="0" topLeftCell="A7">
      <selection activeCell="I28" sqref="I28"/>
      <pageMargins left="0.7" right="0.7" top="0.75" bottom="0.75" header="0.3" footer="0.3"/>
    </customSheetView>
    <customSheetView guid="{6D779134-8889-443F-9ACA-8D735092180D}" scale="85" showGridLines="0">
      <selection activeCell="A10" sqref="A10:F33"/>
      <pageMargins left="0.7" right="0.7" top="0.75" bottom="0.75" header="0.3" footer="0.3"/>
    </customSheetView>
    <customSheetView guid="{3E9A2BAE-164D-47A0-8104-C7D4E0A4EAEF}" scale="85" showGridLines="0">
      <selection activeCell="F21" sqref="F21"/>
      <pageMargins left="0.7" right="0.7" top="0.75" bottom="0.75" header="0.3" footer="0.3"/>
    </customSheetView>
    <customSheetView guid="{3DA74F3E-F145-470D-BDA0-4288A858AFDF}" scale="85" showGridLines="0">
      <selection activeCell="A10" sqref="A10:F33"/>
      <pageMargins left="0.7" right="0.7" top="0.75" bottom="0.75" header="0.3" footer="0.3"/>
    </customSheetView>
    <customSheetView guid="{8E2DF192-20FD-40DB-8385-493ED9B1C2BF}" scale="85" showGridLines="0" topLeftCell="A4">
      <selection activeCell="A10" sqref="A10:F33"/>
      <pageMargins left="0.7" right="0.7" top="0.75" bottom="0.75" header="0.3" footer="0.3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66"/>
  <sheetViews>
    <sheetView showGridLines="0" topLeftCell="A19" zoomScale="85" zoomScaleNormal="85" workbookViewId="0">
      <selection activeCell="A24" sqref="A24:D47"/>
    </sheetView>
  </sheetViews>
  <sheetFormatPr defaultColWidth="8.875" defaultRowHeight="12.75"/>
  <cols>
    <col min="1" max="1" width="28" style="964" customWidth="1"/>
    <col min="2" max="2" width="10.5" style="964" customWidth="1"/>
    <col min="3" max="3" width="18.375" style="964" customWidth="1"/>
    <col min="4" max="4" width="15.5" style="965" customWidth="1"/>
    <col min="5" max="5" width="20" style="966" customWidth="1"/>
    <col min="6" max="6" width="38.625" style="966" customWidth="1"/>
    <col min="7" max="7" width="29.125" style="866" customWidth="1"/>
    <col min="8" max="8" width="14.25" style="866" customWidth="1"/>
    <col min="9" max="9" width="12.375" style="866" customWidth="1"/>
    <col min="10" max="16384" width="8.875" style="866"/>
  </cols>
  <sheetData>
    <row r="1" spans="1:19" ht="24.95" customHeight="1">
      <c r="A1" s="1173" t="s">
        <v>224</v>
      </c>
      <c r="B1" s="1173"/>
      <c r="C1" s="1173"/>
      <c r="D1" s="1173"/>
      <c r="E1" s="1173"/>
      <c r="F1" s="1173"/>
      <c r="G1" s="1173"/>
      <c r="H1" s="1173"/>
      <c r="I1" s="1173"/>
    </row>
    <row r="2" spans="1:19" s="867" customFormat="1" ht="24.95" customHeight="1">
      <c r="A2" s="1173"/>
      <c r="B2" s="1173"/>
      <c r="C2" s="1173"/>
      <c r="D2" s="1173"/>
      <c r="E2" s="1173"/>
      <c r="F2" s="1173"/>
      <c r="G2" s="1173"/>
      <c r="H2" s="1173"/>
      <c r="I2" s="1173"/>
    </row>
    <row r="3" spans="1:19" s="867" customFormat="1" ht="9.75" customHeight="1">
      <c r="A3" s="868"/>
      <c r="B3" s="868"/>
      <c r="C3" s="868"/>
      <c r="D3" s="868"/>
      <c r="E3" s="868"/>
      <c r="F3" s="868"/>
      <c r="G3" s="868"/>
      <c r="H3" s="868"/>
      <c r="I3" s="868"/>
    </row>
    <row r="4" spans="1:19" ht="27.75">
      <c r="A4" s="1174" t="s">
        <v>289</v>
      </c>
      <c r="B4" s="1174"/>
      <c r="C4" s="1174"/>
      <c r="D4" s="1174"/>
      <c r="E4" s="1174"/>
      <c r="F4" s="1174"/>
      <c r="G4" s="1174"/>
      <c r="H4" s="1174"/>
      <c r="I4" s="1174"/>
    </row>
    <row r="5" spans="1:19" ht="27.75">
      <c r="A5" s="869"/>
      <c r="B5" s="870"/>
      <c r="C5" s="871"/>
      <c r="D5" s="872"/>
      <c r="E5" s="873"/>
      <c r="F5" s="874"/>
      <c r="G5" s="875"/>
      <c r="H5" s="876"/>
      <c r="I5" s="876"/>
    </row>
    <row r="6" spans="1:19" ht="15">
      <c r="A6" s="877" t="s">
        <v>70</v>
      </c>
      <c r="B6" s="878"/>
      <c r="C6" s="870"/>
      <c r="D6" s="879"/>
      <c r="E6" s="880"/>
      <c r="F6" s="880"/>
      <c r="G6" s="881" t="s">
        <v>87</v>
      </c>
      <c r="H6" s="882">
        <f>'CV2'!F5</f>
        <v>44105</v>
      </c>
      <c r="I6" s="883"/>
    </row>
    <row r="7" spans="1:19" ht="18">
      <c r="A7" s="884"/>
      <c r="B7" s="878"/>
      <c r="C7" s="870"/>
      <c r="D7" s="879"/>
      <c r="E7" s="880"/>
      <c r="F7" s="880"/>
      <c r="G7" s="881"/>
      <c r="H7" s="882"/>
      <c r="I7" s="883"/>
    </row>
    <row r="8" spans="1:19" s="885" customFormat="1" ht="50.1" customHeight="1">
      <c r="A8" s="1175" t="s">
        <v>74</v>
      </c>
      <c r="B8" s="1177" t="s">
        <v>203</v>
      </c>
      <c r="C8" s="1178"/>
      <c r="D8" s="970" t="s">
        <v>116</v>
      </c>
      <c r="E8" s="971" t="s">
        <v>73</v>
      </c>
      <c r="F8" s="1181" t="s">
        <v>204</v>
      </c>
      <c r="G8" s="978" t="s">
        <v>73</v>
      </c>
      <c r="H8" s="979" t="s">
        <v>73</v>
      </c>
    </row>
    <row r="9" spans="1:19" s="885" customFormat="1" ht="24.95" customHeight="1">
      <c r="A9" s="1176"/>
      <c r="B9" s="1179"/>
      <c r="C9" s="1180"/>
      <c r="D9" s="969" t="s">
        <v>28</v>
      </c>
      <c r="E9" s="972" t="s">
        <v>185</v>
      </c>
      <c r="F9" s="1182"/>
      <c r="G9" s="976" t="s">
        <v>185</v>
      </c>
      <c r="H9" s="977" t="s">
        <v>226</v>
      </c>
    </row>
    <row r="10" spans="1:19" s="885" customFormat="1" ht="24.95" customHeight="1">
      <c r="A10" s="1166" t="str">
        <f>'Port Klang West &amp; Pasir Gudang '!A10</f>
        <v>CAPE FAWLEY</v>
      </c>
      <c r="B10" s="1169" t="str">
        <f>'Port Klang West &amp; Pasir Gudang '!B10</f>
        <v>056S</v>
      </c>
      <c r="C10" s="1170"/>
      <c r="D10" s="1162">
        <f>'Port Klang West &amp; Pasir Gudang '!C10</f>
        <v>44374</v>
      </c>
      <c r="E10" s="1162">
        <f>D10+4</f>
        <v>44378</v>
      </c>
      <c r="F10" s="886" t="s">
        <v>415</v>
      </c>
      <c r="G10" s="968">
        <v>44383</v>
      </c>
      <c r="H10" s="975">
        <f t="shared" ref="H10" si="0">G10+2</f>
        <v>44385</v>
      </c>
      <c r="I10" s="888" t="s">
        <v>304</v>
      </c>
      <c r="N10" s="889"/>
      <c r="O10" s="889"/>
      <c r="P10" s="889"/>
      <c r="Q10" s="889"/>
      <c r="R10" s="889"/>
      <c r="S10" s="889"/>
    </row>
    <row r="11" spans="1:19" s="885" customFormat="1" ht="24.95" customHeight="1">
      <c r="A11" s="1167"/>
      <c r="B11" s="1171"/>
      <c r="C11" s="1172"/>
      <c r="D11" s="1163"/>
      <c r="E11" s="1163"/>
      <c r="F11" s="986" t="s">
        <v>417</v>
      </c>
      <c r="G11" s="984">
        <v>44385</v>
      </c>
      <c r="H11" s="988">
        <f>G11+2</f>
        <v>44387</v>
      </c>
      <c r="I11" s="982" t="s">
        <v>303</v>
      </c>
      <c r="N11" s="889"/>
      <c r="O11" s="889"/>
      <c r="P11" s="889"/>
      <c r="Q11" s="889"/>
      <c r="R11" s="889"/>
      <c r="S11" s="889"/>
    </row>
    <row r="12" spans="1:19" s="885" customFormat="1" ht="24.95" customHeight="1">
      <c r="A12" s="1166" t="str">
        <f>'Port Klang West &amp; Pasir Gudang '!A11</f>
        <v>GREEN HORIZON</v>
      </c>
      <c r="B12" s="1169" t="str">
        <f>'Port Klang West &amp; Pasir Gudang '!B11</f>
        <v>109S</v>
      </c>
      <c r="C12" s="1170"/>
      <c r="D12" s="1168">
        <f>D10+7</f>
        <v>44381</v>
      </c>
      <c r="E12" s="1162">
        <f t="shared" ref="E12" si="1">D12+4</f>
        <v>44385</v>
      </c>
      <c r="F12" s="886" t="s">
        <v>419</v>
      </c>
      <c r="G12" s="887">
        <f t="shared" ref="G12:G21" si="2">G10+7</f>
        <v>44390</v>
      </c>
      <c r="H12" s="975">
        <f t="shared" ref="H12:H20" si="3">G12+2</f>
        <v>44392</v>
      </c>
      <c r="N12" s="890"/>
      <c r="O12" s="890"/>
      <c r="P12" s="890"/>
      <c r="Q12" s="890"/>
      <c r="R12" s="890"/>
      <c r="S12" s="890"/>
    </row>
    <row r="13" spans="1:19" s="885" customFormat="1" ht="24.95" customHeight="1">
      <c r="A13" s="1167"/>
      <c r="B13" s="1171"/>
      <c r="C13" s="1172"/>
      <c r="D13" s="1192"/>
      <c r="E13" s="1163"/>
      <c r="F13" s="986" t="s">
        <v>418</v>
      </c>
      <c r="G13" s="984">
        <f t="shared" si="2"/>
        <v>44392</v>
      </c>
      <c r="H13" s="991">
        <f>G13+2</f>
        <v>44394</v>
      </c>
      <c r="N13" s="890"/>
      <c r="O13" s="890"/>
      <c r="P13" s="890"/>
      <c r="Q13" s="890"/>
      <c r="R13" s="890"/>
      <c r="S13" s="890"/>
    </row>
    <row r="14" spans="1:19" s="885" customFormat="1" ht="24.95" customHeight="1">
      <c r="A14" s="1166" t="str">
        <f>'Port Klang West &amp; Pasir Gudang '!A12</f>
        <v>SANTA LOUKIA</v>
      </c>
      <c r="B14" s="1169" t="str">
        <f>'Port Klang West &amp; Pasir Gudang '!B12</f>
        <v>164S</v>
      </c>
      <c r="C14" s="1170"/>
      <c r="D14" s="1168">
        <f>D12+7</f>
        <v>44388</v>
      </c>
      <c r="E14" s="1162">
        <f t="shared" ref="E14" si="4">D14+4</f>
        <v>44392</v>
      </c>
      <c r="F14" s="886" t="s">
        <v>534</v>
      </c>
      <c r="G14" s="980">
        <f t="shared" si="2"/>
        <v>44397</v>
      </c>
      <c r="H14" s="981">
        <f t="shared" si="3"/>
        <v>44399</v>
      </c>
      <c r="N14" s="890"/>
      <c r="O14" s="890"/>
      <c r="P14" s="890"/>
      <c r="Q14" s="890"/>
      <c r="R14" s="890"/>
      <c r="S14" s="890"/>
    </row>
    <row r="15" spans="1:19" s="885" customFormat="1" ht="24.95" customHeight="1">
      <c r="A15" s="1167"/>
      <c r="B15" s="1171"/>
      <c r="C15" s="1172"/>
      <c r="D15" s="1165"/>
      <c r="E15" s="1163"/>
      <c r="F15" s="986" t="s">
        <v>216</v>
      </c>
      <c r="G15" s="985">
        <f t="shared" si="2"/>
        <v>44399</v>
      </c>
      <c r="H15" s="990">
        <f>G15+2</f>
        <v>44401</v>
      </c>
      <c r="N15" s="890"/>
      <c r="O15" s="890"/>
      <c r="P15" s="890"/>
      <c r="Q15" s="890"/>
      <c r="R15" s="890"/>
      <c r="S15" s="890"/>
    </row>
    <row r="16" spans="1:19" s="885" customFormat="1" ht="24.95" customHeight="1">
      <c r="A16" s="1166" t="str">
        <f>'Port Klang West &amp; Pasir Gudang '!A13</f>
        <v>CAPE FAWLEY</v>
      </c>
      <c r="B16" s="1169" t="str">
        <f>'Port Klang West &amp; Pasir Gudang '!B13</f>
        <v>057S</v>
      </c>
      <c r="C16" s="1170"/>
      <c r="D16" s="1168">
        <f>D14+7</f>
        <v>44395</v>
      </c>
      <c r="E16" s="1162">
        <f t="shared" ref="E16" si="5">D16+4</f>
        <v>44399</v>
      </c>
      <c r="F16" s="886" t="s">
        <v>535</v>
      </c>
      <c r="G16" s="887">
        <f t="shared" si="2"/>
        <v>44404</v>
      </c>
      <c r="H16" s="975">
        <f t="shared" si="3"/>
        <v>44406</v>
      </c>
      <c r="N16" s="866"/>
      <c r="O16" s="866"/>
      <c r="P16" s="866"/>
      <c r="Q16" s="866"/>
      <c r="R16" s="866"/>
      <c r="S16" s="866"/>
    </row>
    <row r="17" spans="1:19" s="885" customFormat="1" ht="24.95" customHeight="1">
      <c r="A17" s="1167"/>
      <c r="B17" s="1171"/>
      <c r="C17" s="1172"/>
      <c r="D17" s="1165"/>
      <c r="E17" s="1163"/>
      <c r="F17" s="986" t="s">
        <v>216</v>
      </c>
      <c r="G17" s="983">
        <f t="shared" si="2"/>
        <v>44406</v>
      </c>
      <c r="H17" s="988">
        <f>G17+2</f>
        <v>44408</v>
      </c>
      <c r="N17" s="866"/>
      <c r="O17" s="866"/>
      <c r="P17" s="866"/>
      <c r="Q17" s="866"/>
      <c r="R17" s="866"/>
      <c r="S17" s="866"/>
    </row>
    <row r="18" spans="1:19" s="885" customFormat="1" ht="24.95" customHeight="1">
      <c r="A18" s="1166" t="str">
        <f>'Port Klang West &amp; Pasir Gudang '!A14</f>
        <v>GREEN HORIZON</v>
      </c>
      <c r="B18" s="1169" t="str">
        <f>'Port Klang West &amp; Pasir Gudang '!B14</f>
        <v>110S</v>
      </c>
      <c r="C18" s="1170"/>
      <c r="D18" s="1168">
        <f>D16+7</f>
        <v>44402</v>
      </c>
      <c r="E18" s="1162">
        <f t="shared" ref="E18" si="6">D18+4</f>
        <v>44406</v>
      </c>
      <c r="F18" s="886" t="s">
        <v>536</v>
      </c>
      <c r="G18" s="973">
        <f t="shared" si="2"/>
        <v>44411</v>
      </c>
      <c r="H18" s="974">
        <f t="shared" si="3"/>
        <v>44413</v>
      </c>
      <c r="N18" s="891"/>
      <c r="O18" s="891"/>
      <c r="P18" s="891"/>
      <c r="Q18" s="891"/>
      <c r="R18" s="891"/>
      <c r="S18" s="891"/>
    </row>
    <row r="19" spans="1:19" s="885" customFormat="1" ht="24.95" customHeight="1">
      <c r="A19" s="1167"/>
      <c r="B19" s="1171"/>
      <c r="C19" s="1172"/>
      <c r="D19" s="1165"/>
      <c r="E19" s="1163"/>
      <c r="F19" s="986" t="s">
        <v>539</v>
      </c>
      <c r="G19" s="987">
        <f t="shared" si="2"/>
        <v>44413</v>
      </c>
      <c r="H19" s="989">
        <f>G19+2</f>
        <v>44415</v>
      </c>
      <c r="N19" s="891"/>
      <c r="O19" s="891"/>
      <c r="P19" s="891"/>
      <c r="Q19" s="891"/>
      <c r="R19" s="891"/>
      <c r="S19" s="891"/>
    </row>
    <row r="20" spans="1:19" s="885" customFormat="1" ht="24.95" customHeight="1">
      <c r="A20" s="1166" t="str">
        <f>'Port Klang West &amp; Pasir Gudang '!A15</f>
        <v>SANTA LOUKIA</v>
      </c>
      <c r="B20" s="1169" t="str">
        <f>'Port Klang West &amp; Pasir Gudang '!B15</f>
        <v>167S</v>
      </c>
      <c r="C20" s="1170"/>
      <c r="D20" s="1164">
        <f>D18+7</f>
        <v>44409</v>
      </c>
      <c r="E20" s="1162">
        <f t="shared" ref="E20" si="7">D20+4</f>
        <v>44413</v>
      </c>
      <c r="F20" s="886" t="s">
        <v>538</v>
      </c>
      <c r="G20" s="968">
        <f t="shared" si="2"/>
        <v>44418</v>
      </c>
      <c r="H20" s="967">
        <f t="shared" si="3"/>
        <v>44420</v>
      </c>
      <c r="N20" s="891"/>
      <c r="O20" s="891"/>
      <c r="P20" s="891"/>
      <c r="Q20" s="891"/>
      <c r="R20" s="891"/>
      <c r="S20" s="891"/>
    </row>
    <row r="21" spans="1:19" s="885" customFormat="1" ht="24.95" customHeight="1">
      <c r="A21" s="1167"/>
      <c r="B21" s="1171"/>
      <c r="C21" s="1172"/>
      <c r="D21" s="1165"/>
      <c r="E21" s="1163"/>
      <c r="F21" s="986" t="s">
        <v>540</v>
      </c>
      <c r="G21" s="983">
        <f t="shared" si="2"/>
        <v>44420</v>
      </c>
      <c r="H21" s="988">
        <f>G21+2</f>
        <v>44422</v>
      </c>
      <c r="N21" s="891"/>
      <c r="O21" s="891"/>
      <c r="P21" s="891"/>
      <c r="Q21" s="891"/>
      <c r="R21" s="891"/>
      <c r="S21" s="891"/>
    </row>
    <row r="22" spans="1:19" s="885" customFormat="1" ht="24.95" customHeight="1">
      <c r="N22" s="891"/>
      <c r="O22" s="891"/>
      <c r="P22" s="891"/>
      <c r="Q22" s="891"/>
      <c r="R22" s="891"/>
      <c r="S22" s="891"/>
    </row>
    <row r="23" spans="1:19" s="889" customFormat="1" ht="19.5" customHeight="1">
      <c r="A23" s="892"/>
      <c r="B23" s="893"/>
      <c r="C23" s="894"/>
      <c r="D23" s="895"/>
      <c r="E23" s="896" t="s">
        <v>84</v>
      </c>
      <c r="F23" s="897"/>
      <c r="G23" s="897"/>
      <c r="H23" s="897"/>
      <c r="N23" s="891"/>
      <c r="O23" s="891"/>
      <c r="P23" s="891"/>
      <c r="Q23" s="891"/>
      <c r="R23" s="891"/>
      <c r="S23" s="891"/>
    </row>
    <row r="24" spans="1:19" s="890" customFormat="1" ht="15" customHeight="1">
      <c r="A24" s="898" t="s">
        <v>83</v>
      </c>
      <c r="C24" s="899"/>
      <c r="D24" s="899"/>
      <c r="E24" s="900"/>
      <c r="N24" s="891"/>
      <c r="O24" s="891"/>
      <c r="P24" s="891"/>
      <c r="Q24" s="891"/>
      <c r="R24" s="891"/>
      <c r="S24" s="891"/>
    </row>
    <row r="25" spans="1:19" s="890" customFormat="1" ht="15" customHeight="1">
      <c r="A25" s="901" t="s">
        <v>144</v>
      </c>
      <c r="B25" s="901" t="s">
        <v>208</v>
      </c>
      <c r="C25" s="898"/>
      <c r="E25" s="902"/>
      <c r="N25" s="891"/>
      <c r="O25" s="891"/>
      <c r="P25" s="891"/>
      <c r="Q25" s="891"/>
      <c r="R25" s="891"/>
      <c r="S25" s="891"/>
    </row>
    <row r="26" spans="1:19" ht="18">
      <c r="A26" s="903"/>
      <c r="B26" s="870"/>
      <c r="C26" s="870"/>
      <c r="D26" s="879"/>
      <c r="E26" s="880"/>
      <c r="F26" s="880"/>
      <c r="G26" s="904"/>
      <c r="H26" s="905"/>
      <c r="I26" s="883"/>
      <c r="N26" s="891"/>
      <c r="O26" s="891"/>
      <c r="P26" s="891"/>
      <c r="Q26" s="891"/>
      <c r="R26" s="891"/>
      <c r="S26" s="891"/>
    </row>
    <row r="27" spans="1:19" s="891" customFormat="1" ht="27.75" customHeight="1">
      <c r="A27" s="1186" t="s">
        <v>221</v>
      </c>
      <c r="B27" s="1187"/>
      <c r="C27" s="1190" t="s">
        <v>1</v>
      </c>
      <c r="D27" s="1190"/>
      <c r="E27" s="1191"/>
      <c r="F27" s="906" t="s">
        <v>73</v>
      </c>
      <c r="G27" s="907" t="s">
        <v>222</v>
      </c>
      <c r="H27" s="908" t="s">
        <v>73</v>
      </c>
      <c r="I27" s="909"/>
    </row>
    <row r="28" spans="1:19" s="891" customFormat="1" ht="24.95" customHeight="1">
      <c r="A28" s="1188"/>
      <c r="B28" s="1189"/>
      <c r="C28" s="1183" t="s">
        <v>90</v>
      </c>
      <c r="D28" s="1184"/>
      <c r="E28" s="1185"/>
      <c r="F28" s="910" t="s">
        <v>46</v>
      </c>
      <c r="G28" s="911" t="s">
        <v>223</v>
      </c>
      <c r="H28" s="912" t="s">
        <v>46</v>
      </c>
      <c r="I28" s="913" t="s">
        <v>226</v>
      </c>
    </row>
    <row r="29" spans="1:19" s="891" customFormat="1" ht="20.100000000000001" customHeight="1">
      <c r="A29" s="696" t="str">
        <f>'YANGON (AWPT)'!A38</f>
        <v>BLANK</v>
      </c>
      <c r="B29" s="44">
        <f>'YANGON (AWPT)'!B38</f>
        <v>0</v>
      </c>
      <c r="C29" s="1041" t="s">
        <v>214</v>
      </c>
      <c r="D29" s="684">
        <f>'YANGON (AWPT)'!D38</f>
        <v>44380</v>
      </c>
      <c r="E29" s="685" t="s">
        <v>23</v>
      </c>
      <c r="F29" s="684">
        <f>D29+2</f>
        <v>44382</v>
      </c>
      <c r="G29" s="914" t="s">
        <v>415</v>
      </c>
      <c r="H29" s="915">
        <v>44381</v>
      </c>
      <c r="I29" s="915">
        <f>H29+4</f>
        <v>44385</v>
      </c>
      <c r="J29" s="916" t="s">
        <v>304</v>
      </c>
    </row>
    <row r="30" spans="1:19" s="891" customFormat="1" ht="20.100000000000001" customHeight="1">
      <c r="A30" s="1037" t="str">
        <f>'YANGON (AWPT)'!A39</f>
        <v>CAPE FAWLEY</v>
      </c>
      <c r="B30" s="50" t="str">
        <f>'YANGON (AWPT)'!B39</f>
        <v>056S</v>
      </c>
      <c r="C30" s="51" t="s">
        <v>215</v>
      </c>
      <c r="D30" s="52">
        <f>'YANGON (AWPT)'!D39</f>
        <v>44374</v>
      </c>
      <c r="E30" s="53" t="s">
        <v>28</v>
      </c>
      <c r="F30" s="52">
        <f>D30+2</f>
        <v>44376</v>
      </c>
      <c r="G30" s="917" t="s">
        <v>216</v>
      </c>
      <c r="H30" s="918">
        <v>44380</v>
      </c>
      <c r="I30" s="918"/>
      <c r="J30" s="891" t="s">
        <v>290</v>
      </c>
    </row>
    <row r="31" spans="1:19" s="891" customFormat="1" ht="20.100000000000001" customHeight="1">
      <c r="A31" s="56" t="str">
        <f>'YANGON (AWPT)'!A40</f>
        <v>ELA</v>
      </c>
      <c r="B31" s="57" t="str">
        <f>'YANGON (AWPT)'!B40</f>
        <v>024S</v>
      </c>
      <c r="C31" s="58" t="str">
        <f>'YANGON (AWPT)'!C40</f>
        <v>CAT LAI</v>
      </c>
      <c r="D31" s="58">
        <f>'YANGON (AWPT)'!D40</f>
        <v>44375</v>
      </c>
      <c r="E31" s="60" t="str">
        <f>'YANGON (AWPT)'!E40</f>
        <v>MON</v>
      </c>
      <c r="F31" s="59">
        <f>D31+4</f>
        <v>44379</v>
      </c>
      <c r="G31" s="917"/>
      <c r="H31" s="918"/>
      <c r="I31" s="918"/>
    </row>
    <row r="32" spans="1:19" s="891" customFormat="1" ht="20.100000000000001" customHeight="1">
      <c r="A32" s="61" t="str">
        <f>'YANGON (AWPT)'!A41</f>
        <v>LADY OF LUCK</v>
      </c>
      <c r="B32" s="62" t="str">
        <f>'YANGON (AWPT)'!B41</f>
        <v>157S</v>
      </c>
      <c r="C32" s="63" t="s">
        <v>215</v>
      </c>
      <c r="D32" s="64">
        <f>'YANGON (AWPT)'!D41</f>
        <v>44375</v>
      </c>
      <c r="E32" s="65" t="s">
        <v>43</v>
      </c>
      <c r="F32" s="64">
        <f>D32+2</f>
        <v>44377</v>
      </c>
      <c r="G32" s="919"/>
      <c r="H32" s="920"/>
      <c r="I32" s="920"/>
    </row>
    <row r="33" spans="1:19" s="891" customFormat="1" ht="20.100000000000001" customHeight="1">
      <c r="A33" s="696" t="str">
        <f>'YANGON (AWPT)'!A42</f>
        <v>JT GLORY</v>
      </c>
      <c r="B33" s="44" t="str">
        <f>'YANGON (AWPT)'!B42</f>
        <v>390S</v>
      </c>
      <c r="C33" s="1041" t="s">
        <v>214</v>
      </c>
      <c r="D33" s="684">
        <f>'YANGON (AWPT)'!D42</f>
        <v>44387</v>
      </c>
      <c r="E33" s="685" t="s">
        <v>23</v>
      </c>
      <c r="F33" s="684">
        <f>D33+2</f>
        <v>44389</v>
      </c>
      <c r="G33" s="914" t="s">
        <v>416</v>
      </c>
      <c r="H33" s="915">
        <f>H29+7</f>
        <v>44388</v>
      </c>
      <c r="I33" s="915">
        <f>I29+7</f>
        <v>44392</v>
      </c>
    </row>
    <row r="34" spans="1:19" s="891" customFormat="1" ht="20.100000000000001" customHeight="1">
      <c r="A34" s="1037" t="str">
        <f>'YANGON (AWPT)'!A43</f>
        <v>GREEN HORIZON</v>
      </c>
      <c r="B34" s="50" t="str">
        <f>'YANGON (AWPT)'!B43</f>
        <v>109S</v>
      </c>
      <c r="C34" s="51" t="s">
        <v>215</v>
      </c>
      <c r="D34" s="52">
        <f>'YANGON (AWPT)'!D43</f>
        <v>44381</v>
      </c>
      <c r="E34" s="53" t="s">
        <v>28</v>
      </c>
      <c r="F34" s="52">
        <f>D34+2</f>
        <v>44383</v>
      </c>
      <c r="G34" s="917" t="s">
        <v>216</v>
      </c>
      <c r="H34" s="918">
        <f>H30+7</f>
        <v>44387</v>
      </c>
      <c r="I34" s="918"/>
    </row>
    <row r="35" spans="1:19" s="891" customFormat="1" ht="20.100000000000001" customHeight="1">
      <c r="A35" s="56" t="str">
        <f>'YANGON (AWPT)'!A44</f>
        <v>ELA</v>
      </c>
      <c r="B35" s="57" t="str">
        <f>'YANGON (AWPT)'!B44</f>
        <v>025S</v>
      </c>
      <c r="C35" s="58" t="str">
        <f>'YANGON (AWPT)'!C44</f>
        <v>CAT LAI</v>
      </c>
      <c r="D35" s="58">
        <f>'YANGON (AWPT)'!D44</f>
        <v>44382</v>
      </c>
      <c r="E35" s="60" t="str">
        <f>'YANGON (AWPT)'!E44</f>
        <v>MON</v>
      </c>
      <c r="F35" s="59">
        <f>D35+4</f>
        <v>44386</v>
      </c>
      <c r="G35" s="917"/>
      <c r="H35" s="918"/>
      <c r="I35" s="918"/>
    </row>
    <row r="36" spans="1:19" s="891" customFormat="1" ht="19.5" customHeight="1">
      <c r="A36" s="61" t="str">
        <f>'YANGON (AWPT)'!A45</f>
        <v>CSCL LIMA</v>
      </c>
      <c r="B36" s="62" t="str">
        <f>'YANGON (AWPT)'!B45</f>
        <v>109S</v>
      </c>
      <c r="C36" s="63" t="s">
        <v>215</v>
      </c>
      <c r="D36" s="64">
        <f>'YANGON (AWPT)'!D45</f>
        <v>44382</v>
      </c>
      <c r="E36" s="65" t="s">
        <v>43</v>
      </c>
      <c r="F36" s="64">
        <f>D36+2</f>
        <v>44384</v>
      </c>
      <c r="G36" s="919"/>
      <c r="H36" s="920"/>
      <c r="I36" s="920"/>
    </row>
    <row r="37" spans="1:19" s="891" customFormat="1" ht="20.100000000000001" customHeight="1">
      <c r="A37" s="696" t="str">
        <f>'YANGON (AWPT)'!A46</f>
        <v>BLANK</v>
      </c>
      <c r="B37" s="44">
        <f>'YANGON (AWPT)'!B46</f>
        <v>0</v>
      </c>
      <c r="C37" s="1041" t="s">
        <v>214</v>
      </c>
      <c r="D37" s="684">
        <f>'YANGON (AWPT)'!D46</f>
        <v>44394</v>
      </c>
      <c r="E37" s="685" t="s">
        <v>23</v>
      </c>
      <c r="F37" s="684">
        <f>D37+2</f>
        <v>44396</v>
      </c>
      <c r="G37" s="914" t="s">
        <v>534</v>
      </c>
      <c r="H37" s="915">
        <f>H33+7</f>
        <v>44395</v>
      </c>
      <c r="I37" s="915">
        <f>I33+7</f>
        <v>44399</v>
      </c>
      <c r="N37" s="866"/>
      <c r="O37" s="866"/>
      <c r="P37" s="866"/>
      <c r="Q37" s="866"/>
      <c r="R37" s="866"/>
      <c r="S37" s="866"/>
    </row>
    <row r="38" spans="1:19" s="891" customFormat="1" ht="21" customHeight="1">
      <c r="A38" s="1037" t="str">
        <f>'YANGON (AWPT)'!A47</f>
        <v>SANTA LOUKIA</v>
      </c>
      <c r="B38" s="50" t="str">
        <f>'YANGON (AWPT)'!B47</f>
        <v>164S</v>
      </c>
      <c r="C38" s="51" t="s">
        <v>215</v>
      </c>
      <c r="D38" s="52">
        <f>'YANGON (AWPT)'!D47</f>
        <v>44388</v>
      </c>
      <c r="E38" s="53" t="s">
        <v>28</v>
      </c>
      <c r="F38" s="52">
        <f>D38+2</f>
        <v>44390</v>
      </c>
      <c r="G38" s="917" t="s">
        <v>216</v>
      </c>
      <c r="H38" s="918">
        <f>H34+7</f>
        <v>44394</v>
      </c>
      <c r="I38" s="918"/>
      <c r="N38" s="866"/>
      <c r="O38" s="866"/>
      <c r="P38" s="866"/>
      <c r="Q38" s="866"/>
      <c r="R38" s="866"/>
      <c r="S38" s="866"/>
    </row>
    <row r="39" spans="1:19" s="891" customFormat="1" ht="15.75">
      <c r="A39" s="56" t="str">
        <f>'YANGON (AWPT)'!A48</f>
        <v>ELA</v>
      </c>
      <c r="B39" s="57" t="str">
        <f>'YANGON (AWPT)'!B48</f>
        <v>026S</v>
      </c>
      <c r="C39" s="58" t="str">
        <f>'YANGON (AWPT)'!C48</f>
        <v>CAT LAI</v>
      </c>
      <c r="D39" s="58">
        <f>'YANGON (AWPT)'!D48</f>
        <v>44389</v>
      </c>
      <c r="E39" s="60" t="str">
        <f>'YANGON (AWPT)'!E48</f>
        <v>MON</v>
      </c>
      <c r="F39" s="59">
        <f>D39+4</f>
        <v>44393</v>
      </c>
      <c r="G39" s="917"/>
      <c r="H39" s="918"/>
      <c r="I39" s="918"/>
      <c r="N39" s="866"/>
      <c r="O39" s="866"/>
      <c r="P39" s="866"/>
      <c r="Q39" s="866"/>
      <c r="R39" s="866"/>
      <c r="S39" s="866"/>
    </row>
    <row r="40" spans="1:19" s="891" customFormat="1" ht="20.100000000000001" customHeight="1">
      <c r="A40" s="61" t="str">
        <f>'YANGON (AWPT)'!A49</f>
        <v>LADY OF LUCK</v>
      </c>
      <c r="B40" s="62" t="str">
        <f>'YANGON (AWPT)'!B49</f>
        <v>158S</v>
      </c>
      <c r="C40" s="63" t="s">
        <v>215</v>
      </c>
      <c r="D40" s="64">
        <f>'YANGON (AWPT)'!D49</f>
        <v>44389</v>
      </c>
      <c r="E40" s="65" t="s">
        <v>43</v>
      </c>
      <c r="F40" s="64">
        <f>D40+2</f>
        <v>44391</v>
      </c>
      <c r="G40" s="919"/>
      <c r="H40" s="920"/>
      <c r="I40" s="920"/>
      <c r="N40" s="866"/>
      <c r="O40" s="866"/>
      <c r="P40" s="866"/>
      <c r="Q40" s="866"/>
      <c r="R40" s="866"/>
      <c r="S40" s="866"/>
    </row>
    <row r="41" spans="1:19" s="891" customFormat="1" ht="20.100000000000001" customHeight="1">
      <c r="A41" s="696" t="str">
        <f>'YANGON (AWPT)'!A50</f>
        <v>TBA</v>
      </c>
      <c r="B41" s="44">
        <f>'YANGON (AWPT)'!B50</f>
        <v>0</v>
      </c>
      <c r="C41" s="1041" t="s">
        <v>214</v>
      </c>
      <c r="D41" s="684">
        <f>'YANGON (AWPT)'!D50</f>
        <v>44401</v>
      </c>
      <c r="E41" s="685" t="s">
        <v>23</v>
      </c>
      <c r="F41" s="684">
        <f>D41+2</f>
        <v>44403</v>
      </c>
      <c r="G41" s="914" t="s">
        <v>535</v>
      </c>
      <c r="H41" s="915">
        <f>H37+7</f>
        <v>44402</v>
      </c>
      <c r="I41" s="915">
        <f>I37+7</f>
        <v>44406</v>
      </c>
      <c r="N41" s="866"/>
      <c r="O41" s="866"/>
      <c r="P41" s="866"/>
      <c r="Q41" s="866"/>
      <c r="R41" s="866"/>
      <c r="S41" s="866"/>
    </row>
    <row r="42" spans="1:19" s="891" customFormat="1" ht="20.100000000000001" customHeight="1">
      <c r="A42" s="1037" t="str">
        <f>'YANGON (AWPT)'!A51</f>
        <v>CAPE FAWLEY</v>
      </c>
      <c r="B42" s="50" t="str">
        <f>'YANGON (AWPT)'!B51</f>
        <v>057S</v>
      </c>
      <c r="C42" s="51" t="s">
        <v>215</v>
      </c>
      <c r="D42" s="52">
        <f>'YANGON (AWPT)'!D51</f>
        <v>44395</v>
      </c>
      <c r="E42" s="53" t="s">
        <v>28</v>
      </c>
      <c r="F42" s="52">
        <f>D42+2</f>
        <v>44397</v>
      </c>
      <c r="G42" s="917" t="s">
        <v>216</v>
      </c>
      <c r="H42" s="918">
        <f>H38+7</f>
        <v>44401</v>
      </c>
      <c r="I42" s="918"/>
      <c r="N42" s="866"/>
      <c r="O42" s="866"/>
      <c r="P42" s="866"/>
      <c r="Q42" s="866"/>
      <c r="R42" s="866"/>
      <c r="S42" s="866"/>
    </row>
    <row r="43" spans="1:19" s="891" customFormat="1" ht="20.100000000000001" customHeight="1">
      <c r="A43" s="56" t="str">
        <f>'YANGON (AWPT)'!A52</f>
        <v>ELA</v>
      </c>
      <c r="B43" s="57" t="str">
        <f>'YANGON (AWPT)'!B52</f>
        <v>027S</v>
      </c>
      <c r="C43" s="58" t="str">
        <f>'YANGON (AWPT)'!C52</f>
        <v>CAT LAI</v>
      </c>
      <c r="D43" s="58">
        <f>'YANGON (AWPT)'!D52</f>
        <v>44396</v>
      </c>
      <c r="E43" s="60" t="str">
        <f>'YANGON (AWPT)'!E52</f>
        <v>MON</v>
      </c>
      <c r="F43" s="59">
        <f>D43+4</f>
        <v>44400</v>
      </c>
      <c r="G43" s="917"/>
      <c r="H43" s="918"/>
      <c r="I43" s="918"/>
      <c r="N43" s="866"/>
      <c r="O43" s="866"/>
      <c r="P43" s="866"/>
      <c r="Q43" s="866"/>
      <c r="R43" s="866"/>
      <c r="S43" s="866"/>
    </row>
    <row r="44" spans="1:19" s="891" customFormat="1" ht="20.100000000000001" customHeight="1">
      <c r="A44" s="61" t="str">
        <f>'YANGON (AWPT)'!A53</f>
        <v>CSCL LIMA</v>
      </c>
      <c r="B44" s="62" t="str">
        <f>'YANGON (AWPT)'!B53</f>
        <v>110S</v>
      </c>
      <c r="C44" s="63" t="s">
        <v>215</v>
      </c>
      <c r="D44" s="64">
        <f>'YANGON (AWPT)'!D53</f>
        <v>44396</v>
      </c>
      <c r="E44" s="65" t="s">
        <v>43</v>
      </c>
      <c r="F44" s="64">
        <f>D44+2</f>
        <v>44398</v>
      </c>
      <c r="G44" s="919"/>
      <c r="H44" s="920"/>
      <c r="I44" s="920"/>
      <c r="N44" s="866"/>
      <c r="O44" s="866"/>
      <c r="P44" s="866"/>
      <c r="Q44" s="866"/>
      <c r="R44" s="866"/>
      <c r="S44" s="866"/>
    </row>
    <row r="45" spans="1:19" ht="21.75" customHeight="1">
      <c r="A45" s="696" t="str">
        <f>'YANGON (AWPT)'!A54</f>
        <v>CTP FORTUNE</v>
      </c>
      <c r="B45" s="44" t="str">
        <f>'YANGON (AWPT)'!B54</f>
        <v>224S</v>
      </c>
      <c r="C45" s="1041" t="s">
        <v>214</v>
      </c>
      <c r="D45" s="684">
        <f>'YANGON (AWPT)'!D54</f>
        <v>44408</v>
      </c>
      <c r="E45" s="685" t="s">
        <v>23</v>
      </c>
      <c r="F45" s="684">
        <f>D45+2</f>
        <v>44410</v>
      </c>
      <c r="G45" s="914" t="s">
        <v>536</v>
      </c>
      <c r="H45" s="915">
        <f>H41+7</f>
        <v>44409</v>
      </c>
      <c r="I45" s="915">
        <f>I41+7</f>
        <v>44413</v>
      </c>
    </row>
    <row r="46" spans="1:19" ht="21.75" customHeight="1">
      <c r="A46" s="1037" t="str">
        <f>'YANGON (AWPT)'!A55</f>
        <v>GREEN HORIZON</v>
      </c>
      <c r="B46" s="50" t="str">
        <f>'YANGON (AWPT)'!B55</f>
        <v>110S</v>
      </c>
      <c r="C46" s="51" t="s">
        <v>215</v>
      </c>
      <c r="D46" s="52">
        <f>'YANGON (AWPT)'!D55</f>
        <v>44402</v>
      </c>
      <c r="E46" s="53" t="s">
        <v>28</v>
      </c>
      <c r="F46" s="52">
        <f>D46+2</f>
        <v>44404</v>
      </c>
      <c r="G46" s="917" t="s">
        <v>216</v>
      </c>
      <c r="H46" s="918">
        <f>H42+7</f>
        <v>44408</v>
      </c>
      <c r="I46" s="918"/>
      <c r="N46" s="921"/>
      <c r="O46" s="921"/>
      <c r="P46" s="921"/>
      <c r="Q46" s="921"/>
      <c r="R46" s="921"/>
      <c r="S46" s="921"/>
    </row>
    <row r="47" spans="1:19" ht="15.75">
      <c r="A47" s="56" t="str">
        <f>'YANGON (AWPT)'!A56</f>
        <v>ELA</v>
      </c>
      <c r="B47" s="57" t="str">
        <f>'YANGON (AWPT)'!B56</f>
        <v>028S</v>
      </c>
      <c r="C47" s="58" t="str">
        <f>'YANGON (AWPT)'!C56</f>
        <v>CAT LAI</v>
      </c>
      <c r="D47" s="58">
        <f>'YANGON (AWPT)'!D56</f>
        <v>44403</v>
      </c>
      <c r="E47" s="60" t="str">
        <f>'YANGON (AWPT)'!E56</f>
        <v>MON</v>
      </c>
      <c r="F47" s="59">
        <f>D47+4</f>
        <v>44407</v>
      </c>
      <c r="G47" s="917"/>
      <c r="H47" s="918"/>
      <c r="I47" s="918"/>
      <c r="N47" s="921"/>
      <c r="O47" s="921"/>
      <c r="P47" s="921"/>
      <c r="Q47" s="921"/>
      <c r="R47" s="921"/>
      <c r="S47" s="921"/>
    </row>
    <row r="48" spans="1:19" ht="21.75" customHeight="1">
      <c r="A48" s="61" t="str">
        <f>'YANGON (AWPT)'!A57</f>
        <v>LADY OF LUCK</v>
      </c>
      <c r="B48" s="62" t="str">
        <f>'YANGON (AWPT)'!B57</f>
        <v>159S</v>
      </c>
      <c r="C48" s="63" t="s">
        <v>215</v>
      </c>
      <c r="D48" s="64">
        <f>'YANGON (AWPT)'!D57</f>
        <v>44403</v>
      </c>
      <c r="E48" s="65" t="s">
        <v>43</v>
      </c>
      <c r="F48" s="64">
        <f>D48+2</f>
        <v>44405</v>
      </c>
      <c r="G48" s="919"/>
      <c r="H48" s="920"/>
      <c r="I48" s="920"/>
    </row>
    <row r="49" spans="1:19" ht="21.75" customHeight="1">
      <c r="A49" s="696" t="str">
        <f>'YANGON (AWPT)'!A58</f>
        <v>TBA</v>
      </c>
      <c r="B49" s="44">
        <f>'YANGON (AWPT)'!B58</f>
        <v>0</v>
      </c>
      <c r="C49" s="1041" t="s">
        <v>214</v>
      </c>
      <c r="D49" s="684">
        <f>'YANGON (AWPT)'!D58</f>
        <v>44415</v>
      </c>
      <c r="E49" s="685" t="s">
        <v>23</v>
      </c>
      <c r="F49" s="684">
        <f>D49+2</f>
        <v>44417</v>
      </c>
      <c r="G49" s="914" t="s">
        <v>537</v>
      </c>
      <c r="H49" s="915">
        <f>H45+7</f>
        <v>44416</v>
      </c>
      <c r="I49" s="915">
        <f>I45+7</f>
        <v>44420</v>
      </c>
    </row>
    <row r="50" spans="1:19" ht="21.75" customHeight="1">
      <c r="A50" s="1037" t="str">
        <f>'YANGON (AWPT)'!A59</f>
        <v>SANTA LOUKIA</v>
      </c>
      <c r="B50" s="50" t="str">
        <f>'YANGON (AWPT)'!B59</f>
        <v>167S</v>
      </c>
      <c r="C50" s="51" t="s">
        <v>215</v>
      </c>
      <c r="D50" s="52">
        <f>'YANGON (AWPT)'!D59</f>
        <v>44409</v>
      </c>
      <c r="E50" s="53" t="s">
        <v>28</v>
      </c>
      <c r="F50" s="52">
        <f>D50+2</f>
        <v>44411</v>
      </c>
      <c r="G50" s="917" t="s">
        <v>216</v>
      </c>
      <c r="H50" s="918">
        <f>H46+7</f>
        <v>44415</v>
      </c>
      <c r="I50" s="918"/>
      <c r="N50" s="921"/>
      <c r="O50" s="921"/>
      <c r="P50" s="921"/>
      <c r="Q50" s="921"/>
      <c r="R50" s="921"/>
      <c r="S50" s="921"/>
    </row>
    <row r="51" spans="1:19" ht="15.75">
      <c r="A51" s="56" t="str">
        <f>'YANGON (AWPT)'!A60</f>
        <v>ELA</v>
      </c>
      <c r="B51" s="57" t="str">
        <f>'YANGON (AWPT)'!B60</f>
        <v>029S</v>
      </c>
      <c r="C51" s="58" t="str">
        <f>'YANGON (AWPT)'!C60</f>
        <v>CAT LAI</v>
      </c>
      <c r="D51" s="58">
        <f>'YANGON (AWPT)'!D60</f>
        <v>44410</v>
      </c>
      <c r="E51" s="60" t="str">
        <f>'YANGON (AWPT)'!E60</f>
        <v>MON</v>
      </c>
      <c r="F51" s="59">
        <f>D51+4</f>
        <v>44414</v>
      </c>
      <c r="G51" s="917"/>
      <c r="H51" s="918"/>
      <c r="I51" s="918"/>
      <c r="N51" s="921"/>
      <c r="O51" s="921"/>
      <c r="P51" s="921"/>
      <c r="Q51" s="921"/>
      <c r="R51" s="921"/>
      <c r="S51" s="921"/>
    </row>
    <row r="52" spans="1:19" ht="21.75" customHeight="1">
      <c r="A52" s="61" t="str">
        <f>'YANGON (AWPT)'!A61</f>
        <v>CSCL LIMA</v>
      </c>
      <c r="B52" s="62" t="str">
        <f>'YANGON (AWPT)'!B61</f>
        <v>111S</v>
      </c>
      <c r="C52" s="63" t="s">
        <v>215</v>
      </c>
      <c r="D52" s="64">
        <f>'YANGON (AWPT)'!D61</f>
        <v>44410</v>
      </c>
      <c r="E52" s="65" t="s">
        <v>43</v>
      </c>
      <c r="F52" s="64">
        <f>D52+2</f>
        <v>44412</v>
      </c>
      <c r="G52" s="919"/>
      <c r="H52" s="920"/>
      <c r="I52" s="920"/>
    </row>
    <row r="53" spans="1:19" ht="15">
      <c r="A53" s="922"/>
      <c r="B53" s="922"/>
      <c r="C53" s="923"/>
      <c r="D53" s="923"/>
      <c r="E53" s="923"/>
      <c r="F53" s="924" t="s">
        <v>84</v>
      </c>
      <c r="G53" s="925"/>
    </row>
    <row r="54" spans="1:19" s="921" customFormat="1" ht="14.25" customHeight="1">
      <c r="A54" s="866"/>
      <c r="B54" s="866"/>
      <c r="C54" s="866"/>
      <c r="D54" s="866"/>
      <c r="E54" s="866"/>
      <c r="F54" s="866"/>
      <c r="G54" s="926"/>
      <c r="N54" s="866"/>
      <c r="O54" s="866"/>
      <c r="P54" s="866"/>
      <c r="Q54" s="866"/>
      <c r="R54" s="866"/>
      <c r="S54" s="866"/>
    </row>
    <row r="55" spans="1:19" s="921" customFormat="1" ht="15" customHeight="1">
      <c r="A55" s="927" t="s">
        <v>201</v>
      </c>
      <c r="B55" s="927"/>
      <c r="C55" s="928"/>
      <c r="D55" s="929"/>
      <c r="E55" s="930"/>
      <c r="F55" s="930"/>
      <c r="G55" s="931"/>
      <c r="N55" s="866"/>
      <c r="O55" s="866"/>
      <c r="P55" s="866"/>
      <c r="Q55" s="866"/>
      <c r="R55" s="866"/>
      <c r="S55" s="866"/>
    </row>
    <row r="56" spans="1:19" ht="18">
      <c r="A56" s="932" t="s">
        <v>274</v>
      </c>
      <c r="B56" s="933"/>
      <c r="C56" s="934"/>
      <c r="D56" s="935"/>
      <c r="E56" s="936"/>
      <c r="F56" s="936"/>
      <c r="G56" s="937"/>
      <c r="H56" s="938"/>
    </row>
    <row r="57" spans="1:19" ht="15.75">
      <c r="A57" s="939" t="s">
        <v>261</v>
      </c>
      <c r="B57" s="940"/>
      <c r="C57" s="941"/>
      <c r="D57" s="942"/>
      <c r="E57" s="943"/>
      <c r="F57" s="943"/>
      <c r="G57" s="944"/>
    </row>
    <row r="58" spans="1:19" ht="15.75">
      <c r="A58" s="83" t="s">
        <v>373</v>
      </c>
      <c r="B58" s="940"/>
      <c r="C58" s="941"/>
      <c r="D58" s="942"/>
      <c r="E58" s="943"/>
      <c r="F58" s="943"/>
      <c r="G58" s="944"/>
    </row>
    <row r="59" spans="1:19">
      <c r="A59" s="945" t="s">
        <v>262</v>
      </c>
      <c r="B59" s="866"/>
      <c r="C59" s="866"/>
      <c r="D59" s="866"/>
      <c r="E59" s="866"/>
      <c r="F59" s="866"/>
      <c r="G59" s="946"/>
    </row>
    <row r="60" spans="1:19">
      <c r="A60" s="866"/>
      <c r="B60" s="866"/>
      <c r="C60" s="866"/>
      <c r="D60" s="866"/>
      <c r="E60" s="866"/>
      <c r="F60" s="866"/>
      <c r="G60" s="925"/>
    </row>
    <row r="61" spans="1:19" ht="18.75">
      <c r="A61" s="947" t="s">
        <v>65</v>
      </c>
      <c r="B61" s="948"/>
      <c r="C61" s="948"/>
      <c r="D61" s="949"/>
      <c r="E61" s="950"/>
      <c r="F61" s="951"/>
      <c r="G61" s="952"/>
    </row>
    <row r="62" spans="1:19" ht="15.75">
      <c r="A62" s="953" t="s">
        <v>0</v>
      </c>
      <c r="B62" s="954"/>
      <c r="C62" s="955"/>
      <c r="D62" s="956"/>
      <c r="E62" s="957"/>
      <c r="F62" s="958"/>
      <c r="G62" s="944"/>
    </row>
    <row r="63" spans="1:19" ht="20.25">
      <c r="A63" s="959" t="s">
        <v>66</v>
      </c>
      <c r="B63" s="960"/>
      <c r="C63" s="961"/>
      <c r="D63" s="962"/>
      <c r="E63" s="957"/>
      <c r="F63" s="958"/>
      <c r="G63" s="946"/>
    </row>
    <row r="64" spans="1:19" ht="20.25">
      <c r="A64" s="959" t="s">
        <v>67</v>
      </c>
      <c r="B64" s="960"/>
      <c r="C64" s="961"/>
      <c r="D64" s="962"/>
      <c r="E64" s="957"/>
      <c r="F64" s="958"/>
    </row>
    <row r="65" spans="1:6" ht="20.25">
      <c r="A65" s="963" t="s">
        <v>68</v>
      </c>
      <c r="B65" s="960"/>
      <c r="C65" s="961"/>
      <c r="D65" s="962"/>
      <c r="E65" s="866"/>
      <c r="F65" s="866"/>
    </row>
    <row r="66" spans="1:6" ht="20.25">
      <c r="A66" s="959" t="s">
        <v>85</v>
      </c>
      <c r="B66" s="960"/>
      <c r="C66" s="961"/>
      <c r="D66" s="962"/>
      <c r="E66" s="866"/>
      <c r="F66" s="866"/>
    </row>
  </sheetData>
  <customSheetViews>
    <customSheetView guid="{035FD7B7-E407-47C6-82D2-F16A7036DEE3}" scale="85" showGridLines="0" topLeftCell="A19">
      <selection activeCell="A24" sqref="A24:D47"/>
      <pageMargins left="0.7" right="0.7" top="0.75" bottom="0.75" header="0.3" footer="0.3"/>
    </customSheetView>
    <customSheetView guid="{D73C7D54-4891-4237-9750-225D2462AB34}" scale="85" showGridLines="0" topLeftCell="A19">
      <selection activeCell="A24" sqref="A24:D47"/>
      <pageMargins left="0.7" right="0.7" top="0.75" bottom="0.75" header="0.3" footer="0.3"/>
    </customSheetView>
    <customSheetView guid="{77C6715E-78A8-45AF-BBE5-55C648F3FD39}" scale="85" showGridLines="0" topLeftCell="A2">
      <selection activeCell="H31" sqref="H31"/>
      <pageMargins left="0.7" right="0.7" top="0.75" bottom="0.75" header="0.3" footer="0.3"/>
    </customSheetView>
    <customSheetView guid="{C6EA2456-9077-41F6-8AD1-2B98609E6968}" scale="85" showGridLines="0" topLeftCell="A34">
      <selection activeCell="A29" sqref="A29:E52"/>
      <pageMargins left="0.7" right="0.7" top="0.75" bottom="0.75" header="0.3" footer="0.3"/>
      <pageSetup orientation="portrait" r:id="rId1"/>
    </customSheetView>
    <customSheetView guid="{36EED012-CDEF-4DC1-8A77-CC61E5DDA9AF}" scale="85" showGridLines="0" topLeftCell="A22">
      <selection activeCell="G11" sqref="G11"/>
      <pageMargins left="0.7" right="0.7" top="0.75" bottom="0.75" header="0.3" footer="0.3"/>
    </customSheetView>
    <customSheetView guid="{6D779134-8889-443F-9ACA-8D735092180D}" scale="85" showGridLines="0" topLeftCell="A19">
      <selection activeCell="G16" sqref="G16"/>
      <pageMargins left="0.7" right="0.7" top="0.75" bottom="0.75" header="0.3" footer="0.3"/>
    </customSheetView>
    <customSheetView guid="{3E9A2BAE-164D-47A0-8104-C7D4E0A4EAEF}" scale="85" showGridLines="0">
      <selection activeCell="E14" sqref="E14"/>
      <pageMargins left="0.7" right="0.7" top="0.75" bottom="0.75" header="0.3" footer="0.3"/>
    </customSheetView>
    <customSheetView guid="{3DA74F3E-F145-470D-BDA0-4288A858AFDF}" scale="85" showGridLines="0" topLeftCell="A19">
      <selection activeCell="G16" sqref="G16"/>
      <pageMargins left="0.7" right="0.7" top="0.75" bottom="0.75" header="0.3" footer="0.3"/>
    </customSheetView>
    <customSheetView guid="{8E2DF192-20FD-40DB-8385-493ED9B1C2BF}" scale="85" showGridLines="0">
      <selection activeCell="A24" sqref="A24:D47"/>
      <pageMargins left="0.7" right="0.7" top="0.75" bottom="0.75" header="0.3" footer="0.3"/>
    </customSheetView>
  </customSheetViews>
  <mergeCells count="32">
    <mergeCell ref="E12:E13"/>
    <mergeCell ref="E14:E15"/>
    <mergeCell ref="A10:A11"/>
    <mergeCell ref="D10:D11"/>
    <mergeCell ref="C28:E28"/>
    <mergeCell ref="A27:B28"/>
    <mergeCell ref="C27:E27"/>
    <mergeCell ref="E10:E11"/>
    <mergeCell ref="D12:D13"/>
    <mergeCell ref="A14:A15"/>
    <mergeCell ref="D14:D15"/>
    <mergeCell ref="A12:A13"/>
    <mergeCell ref="B10:C11"/>
    <mergeCell ref="B12:C13"/>
    <mergeCell ref="B14:C15"/>
    <mergeCell ref="E16:E17"/>
    <mergeCell ref="A1:I2"/>
    <mergeCell ref="A4:I4"/>
    <mergeCell ref="A8:A9"/>
    <mergeCell ref="B8:C9"/>
    <mergeCell ref="F8:F9"/>
    <mergeCell ref="E18:E19"/>
    <mergeCell ref="E20:E21"/>
    <mergeCell ref="D20:D21"/>
    <mergeCell ref="A16:A17"/>
    <mergeCell ref="D16:D17"/>
    <mergeCell ref="D18:D19"/>
    <mergeCell ref="B20:C21"/>
    <mergeCell ref="A18:A19"/>
    <mergeCell ref="B16:C17"/>
    <mergeCell ref="B18:C19"/>
    <mergeCell ref="A20:A21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4.25"/>
  <sheetData/>
  <customSheetViews>
    <customSheetView guid="{035FD7B7-E407-47C6-82D2-F16A7036DEE3}" state="hidden">
      <selection activeCell="J29" sqref="J29"/>
      <pageMargins left="0.7" right="0.7" top="0.75" bottom="0.75" header="0.3" footer="0.3"/>
    </customSheetView>
    <customSheetView guid="{D73C7D54-4891-4237-9750-225D2462AB34}" state="hidden">
      <selection activeCell="J29" sqref="J29"/>
      <pageMargins left="0.7" right="0.7" top="0.75" bottom="0.75" header="0.3" footer="0.3"/>
    </customSheetView>
    <customSheetView guid="{77C6715E-78A8-45AF-BBE5-55C648F3FD39}" state="hidden">
      <selection activeCell="J29" sqref="J29"/>
      <pageMargins left="0.7" right="0.7" top="0.75" bottom="0.75" header="0.3" footer="0.3"/>
    </customSheetView>
    <customSheetView guid="{C6EA2456-9077-41F6-8AD1-2B98609E6968}" state="hidden">
      <selection activeCell="J29" sqref="J29"/>
      <pageMargins left="0.7" right="0.7" top="0.75" bottom="0.75" header="0.3" footer="0.3"/>
    </customSheetView>
    <customSheetView guid="{36EED012-CDEF-4DC1-8A77-CC61E5DDA9AF}" state="hidden">
      <selection activeCell="J29" sqref="J29"/>
      <pageMargins left="0.7" right="0.7" top="0.75" bottom="0.75" header="0.3" footer="0.3"/>
    </customSheetView>
    <customSheetView guid="{6D779134-8889-443F-9ACA-8D735092180D}" state="hidden">
      <selection activeCell="J29" sqref="J29"/>
      <pageMargins left="0.7" right="0.7" top="0.75" bottom="0.75" header="0.3" footer="0.3"/>
    </customSheetView>
    <customSheetView guid="{3E9A2BAE-164D-47A0-8104-C7D4E0A4EAEF}" state="hidden">
      <selection activeCell="J29" sqref="J29"/>
      <pageMargins left="0.7" right="0.7" top="0.75" bottom="0.75" header="0.3" footer="0.3"/>
    </customSheetView>
    <customSheetView guid="{3DA74F3E-F145-470D-BDA0-4288A858AFDF}" state="hidden">
      <selection activeCell="J29" sqref="J29"/>
      <pageMargins left="0.7" right="0.7" top="0.75" bottom="0.75" header="0.3" footer="0.3"/>
    </customSheetView>
    <customSheetView guid="{8E2DF192-20FD-40DB-8385-493ED9B1C2BF}" state="hidden">
      <selection activeCell="J29" sqref="J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topLeftCell="A31" zoomScale="75" zoomScaleNormal="75" zoomScaleSheetLayoutView="75" workbookViewId="0">
      <selection activeCell="B50" sqref="B50"/>
    </sheetView>
  </sheetViews>
  <sheetFormatPr defaultColWidth="8.875" defaultRowHeight="12.75"/>
  <cols>
    <col min="1" max="1" width="25.625" style="175" customWidth="1"/>
    <col min="2" max="2" width="11.5" style="175" customWidth="1"/>
    <col min="3" max="3" width="12.25" style="175" customWidth="1"/>
    <col min="4" max="4" width="12.25" style="176" customWidth="1"/>
    <col min="5" max="5" width="19.125" style="177" customWidth="1"/>
    <col min="6" max="6" width="28.125" style="177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206" t="s">
        <v>234</v>
      </c>
      <c r="B1" s="1206"/>
      <c r="C1" s="1206"/>
      <c r="D1" s="1206"/>
      <c r="E1" s="1206"/>
      <c r="F1" s="1206"/>
      <c r="G1" s="1206"/>
      <c r="H1" s="1206"/>
      <c r="I1" s="1206"/>
      <c r="J1" s="236"/>
    </row>
    <row r="2" spans="1:13" s="168" customFormat="1" ht="24.95" customHeight="1">
      <c r="A2" s="1206"/>
      <c r="B2" s="1206"/>
      <c r="C2" s="1206"/>
      <c r="D2" s="1206"/>
      <c r="E2" s="1206"/>
      <c r="F2" s="1206"/>
      <c r="G2" s="1206"/>
      <c r="H2" s="1206"/>
      <c r="I2" s="1206"/>
      <c r="J2" s="237"/>
    </row>
    <row r="3" spans="1:13" s="168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237"/>
    </row>
    <row r="4" spans="1:13" s="169" customFormat="1" ht="20.100000000000001" customHeight="1">
      <c r="A4" s="1211" t="s">
        <v>235</v>
      </c>
      <c r="B4" s="1211"/>
      <c r="C4" s="1211"/>
      <c r="D4" s="1211"/>
      <c r="E4" s="1211"/>
      <c r="F4" s="1211"/>
      <c r="G4" s="1211"/>
      <c r="H4" s="1211"/>
      <c r="I4" s="238"/>
    </row>
    <row r="5" spans="1:13" ht="15" customHeight="1">
      <c r="A5" s="179"/>
      <c r="B5" s="180"/>
      <c r="C5" s="181"/>
      <c r="D5" s="182"/>
      <c r="E5" s="183"/>
      <c r="F5" s="184"/>
      <c r="G5" s="185"/>
      <c r="H5" s="186"/>
      <c r="I5" s="239"/>
    </row>
    <row r="6" spans="1:13" ht="20.100000000000001" customHeight="1">
      <c r="A6" s="13" t="s">
        <v>70</v>
      </c>
      <c r="B6" s="187"/>
      <c r="C6" s="188"/>
      <c r="D6" s="189"/>
      <c r="E6" s="190"/>
      <c r="F6" s="190"/>
      <c r="G6" s="17" t="s">
        <v>87</v>
      </c>
      <c r="H6" s="191" t="e">
        <f>'KTX1'!D5</f>
        <v>#REF!</v>
      </c>
      <c r="I6" s="240"/>
      <c r="J6" s="237"/>
    </row>
    <row r="7" spans="1:13" ht="15" customHeight="1">
      <c r="A7" s="192"/>
      <c r="B7" s="187"/>
      <c r="C7" s="188"/>
      <c r="D7" s="189"/>
      <c r="E7" s="190"/>
      <c r="F7" s="190"/>
      <c r="G7" s="193"/>
      <c r="H7" s="194"/>
      <c r="I7" s="200"/>
      <c r="J7" s="237"/>
    </row>
    <row r="8" spans="1:13" s="170" customFormat="1" ht="32.25" customHeight="1">
      <c r="A8" s="1212" t="s">
        <v>74</v>
      </c>
      <c r="B8" s="1207" t="s">
        <v>203</v>
      </c>
      <c r="C8" s="1208"/>
      <c r="D8" s="195" t="s">
        <v>220</v>
      </c>
      <c r="E8" s="19" t="s">
        <v>73</v>
      </c>
      <c r="F8" s="1213" t="s">
        <v>204</v>
      </c>
      <c r="G8" s="19" t="s">
        <v>73</v>
      </c>
      <c r="H8" s="19" t="s">
        <v>73</v>
      </c>
      <c r="J8" s="659"/>
    </row>
    <row r="9" spans="1:13" s="170" customFormat="1" ht="50.1" customHeight="1">
      <c r="A9" s="1212"/>
      <c r="B9" s="1209"/>
      <c r="C9" s="1210"/>
      <c r="D9" s="992" t="s">
        <v>28</v>
      </c>
      <c r="E9" s="196" t="s">
        <v>185</v>
      </c>
      <c r="F9" s="1214"/>
      <c r="G9" s="196" t="s">
        <v>185</v>
      </c>
      <c r="H9" s="196" t="s">
        <v>236</v>
      </c>
      <c r="J9" s="659"/>
      <c r="M9" s="6"/>
    </row>
    <row r="10" spans="1:13" s="171" customFormat="1" ht="24.95" customHeight="1">
      <c r="A10" s="1121" t="str">
        <f>'Port Klang West &amp; Pasir Gudang '!A10</f>
        <v>CAPE FAWLEY</v>
      </c>
      <c r="B10" s="1085" t="str">
        <f>'Port Klang West &amp; Pasir Gudang '!B10</f>
        <v>056S</v>
      </c>
      <c r="C10" s="1086"/>
      <c r="D10" s="1114">
        <f>'Port Klang West &amp; Pasir Gudang '!C10</f>
        <v>44374</v>
      </c>
      <c r="E10" s="1123">
        <f>D10+4</f>
        <v>44378</v>
      </c>
      <c r="F10" s="693" t="s">
        <v>541</v>
      </c>
      <c r="G10" s="197">
        <v>44387</v>
      </c>
      <c r="H10" s="197">
        <f>G10+7</f>
        <v>44394</v>
      </c>
      <c r="I10" s="171" t="s">
        <v>237</v>
      </c>
      <c r="J10" s="659"/>
      <c r="M10" s="6"/>
    </row>
    <row r="11" spans="1:13" s="171" customFormat="1" ht="24.95" customHeight="1">
      <c r="A11" s="1122"/>
      <c r="B11" s="1087"/>
      <c r="C11" s="1088"/>
      <c r="D11" s="1115"/>
      <c r="E11" s="1115"/>
      <c r="F11" s="702" t="s">
        <v>216</v>
      </c>
      <c r="G11" s="518">
        <v>44381</v>
      </c>
      <c r="H11" s="518">
        <f>G11+6</f>
        <v>44387</v>
      </c>
      <c r="J11" s="659"/>
      <c r="M11" s="6"/>
    </row>
    <row r="12" spans="1:13" s="171" customFormat="1" ht="24.95" customHeight="1">
      <c r="A12" s="1204" t="str">
        <f>'Port Klang West &amp; Pasir Gudang '!A11</f>
        <v>GREEN HORIZON</v>
      </c>
      <c r="B12" s="1201" t="str">
        <f>'Port Klang West &amp; Pasir Gudang '!B11</f>
        <v>109S</v>
      </c>
      <c r="C12" s="1086"/>
      <c r="D12" s="1123">
        <f>D10+7</f>
        <v>44381</v>
      </c>
      <c r="E12" s="1123">
        <f>E10+7</f>
        <v>44385</v>
      </c>
      <c r="F12" s="197" t="s">
        <v>216</v>
      </c>
      <c r="G12" s="197">
        <f>G10+7</f>
        <v>44394</v>
      </c>
      <c r="H12" s="197">
        <f>G12+7</f>
        <v>44401</v>
      </c>
      <c r="J12" s="659"/>
      <c r="M12" s="6"/>
    </row>
    <row r="13" spans="1:13" s="171" customFormat="1" ht="24.95" customHeight="1">
      <c r="A13" s="1205"/>
      <c r="B13" s="1203"/>
      <c r="C13" s="1088"/>
      <c r="D13" s="1115"/>
      <c r="E13" s="1115"/>
      <c r="F13" s="702" t="s">
        <v>216</v>
      </c>
      <c r="G13" s="519">
        <f t="shared" ref="G13:G21" si="0">G11+7</f>
        <v>44388</v>
      </c>
      <c r="H13" s="518">
        <f>G13+6</f>
        <v>44394</v>
      </c>
      <c r="J13" s="659"/>
      <c r="M13" s="6"/>
    </row>
    <row r="14" spans="1:13" ht="22.5" customHeight="1">
      <c r="A14" s="1204" t="str">
        <f>'Port Klang West &amp; Pasir Gudang '!A12</f>
        <v>SANTA LOUKIA</v>
      </c>
      <c r="B14" s="1201" t="str">
        <f>'Port Klang West &amp; Pasir Gudang '!B12</f>
        <v>164S</v>
      </c>
      <c r="C14" s="1086"/>
      <c r="D14" s="1123">
        <f>D12+7</f>
        <v>44388</v>
      </c>
      <c r="E14" s="1123">
        <f>E12+7</f>
        <v>44392</v>
      </c>
      <c r="F14" s="197" t="s">
        <v>216</v>
      </c>
      <c r="G14" s="197">
        <f>G12+7</f>
        <v>44401</v>
      </c>
      <c r="H14" s="197">
        <f>G14+7</f>
        <v>44408</v>
      </c>
      <c r="I14" s="200"/>
      <c r="J14" s="659"/>
      <c r="M14" s="6"/>
    </row>
    <row r="15" spans="1:13" ht="22.5" customHeight="1">
      <c r="A15" s="1205"/>
      <c r="B15" s="1203"/>
      <c r="C15" s="1088"/>
      <c r="D15" s="1193"/>
      <c r="E15" s="1193"/>
      <c r="F15" s="702" t="s">
        <v>216</v>
      </c>
      <c r="G15" s="519">
        <f t="shared" si="0"/>
        <v>44395</v>
      </c>
      <c r="H15" s="518">
        <f>G15+6</f>
        <v>44401</v>
      </c>
      <c r="I15" s="200"/>
      <c r="J15" s="659"/>
    </row>
    <row r="16" spans="1:13" ht="22.5" customHeight="1">
      <c r="A16" s="1204" t="str">
        <f>'Port Klang West &amp; Pasir Gudang '!A13</f>
        <v>CAPE FAWLEY</v>
      </c>
      <c r="B16" s="1201" t="str">
        <f>'Port Klang West &amp; Pasir Gudang '!B13</f>
        <v>057S</v>
      </c>
      <c r="C16" s="1086"/>
      <c r="D16" s="1114">
        <f>D14+7</f>
        <v>44395</v>
      </c>
      <c r="E16" s="1114">
        <f>E14+7</f>
        <v>44399</v>
      </c>
      <c r="F16" s="693" t="s">
        <v>216</v>
      </c>
      <c r="G16" s="197">
        <f>G14+7</f>
        <v>44408</v>
      </c>
      <c r="H16" s="197">
        <f>G16+7</f>
        <v>44415</v>
      </c>
      <c r="I16" s="200"/>
      <c r="J16" s="659"/>
    </row>
    <row r="17" spans="1:38" ht="22.5" customHeight="1">
      <c r="A17" s="1205"/>
      <c r="B17" s="1203"/>
      <c r="C17" s="1088"/>
      <c r="D17" s="1193"/>
      <c r="E17" s="1193"/>
      <c r="F17" s="702" t="s">
        <v>216</v>
      </c>
      <c r="G17" s="519">
        <f t="shared" si="0"/>
        <v>44402</v>
      </c>
      <c r="H17" s="518">
        <f>G17+6</f>
        <v>44408</v>
      </c>
      <c r="I17" s="200"/>
      <c r="J17" s="659"/>
    </row>
    <row r="18" spans="1:38" ht="22.5" customHeight="1">
      <c r="A18" s="1204" t="str">
        <f>'Port Klang West &amp; Pasir Gudang '!A14</f>
        <v>GREEN HORIZON</v>
      </c>
      <c r="B18" s="1201" t="str">
        <f>'Port Klang West &amp; Pasir Gudang '!B14</f>
        <v>110S</v>
      </c>
      <c r="C18" s="1086"/>
      <c r="D18" s="1114">
        <f>D16+7</f>
        <v>44402</v>
      </c>
      <c r="E18" s="1114">
        <f>E16+7</f>
        <v>44406</v>
      </c>
      <c r="F18" s="197" t="s">
        <v>216</v>
      </c>
      <c r="G18" s="197">
        <f>G16+7</f>
        <v>44415</v>
      </c>
      <c r="H18" s="197">
        <f>G18+7</f>
        <v>44422</v>
      </c>
      <c r="I18" s="200"/>
      <c r="J18" s="659"/>
    </row>
    <row r="19" spans="1:38" ht="22.5" customHeight="1">
      <c r="A19" s="1205"/>
      <c r="B19" s="1203"/>
      <c r="C19" s="1088"/>
      <c r="D19" s="1193"/>
      <c r="E19" s="1193"/>
      <c r="F19" s="702" t="s">
        <v>216</v>
      </c>
      <c r="G19" s="519">
        <f t="shared" si="0"/>
        <v>44409</v>
      </c>
      <c r="H19" s="518">
        <f>G19+6</f>
        <v>44415</v>
      </c>
      <c r="I19" s="200"/>
      <c r="J19" s="659"/>
    </row>
    <row r="20" spans="1:38" ht="22.5" customHeight="1">
      <c r="A20" s="1204" t="str">
        <f>'Port Klang West &amp; Pasir Gudang '!A15</f>
        <v>SANTA LOUKIA</v>
      </c>
      <c r="B20" s="1201" t="str">
        <f>'Port Klang West &amp; Pasir Gudang '!B15</f>
        <v>167S</v>
      </c>
      <c r="C20" s="1086"/>
      <c r="D20" s="1114">
        <f>D18+7</f>
        <v>44409</v>
      </c>
      <c r="E20" s="1114">
        <f>E18+7</f>
        <v>44413</v>
      </c>
      <c r="F20" s="197" t="s">
        <v>216</v>
      </c>
      <c r="G20" s="197">
        <f>G18+7</f>
        <v>44422</v>
      </c>
      <c r="H20" s="197">
        <f>G20+7</f>
        <v>44429</v>
      </c>
      <c r="I20" s="200"/>
      <c r="J20" s="659"/>
    </row>
    <row r="21" spans="1:38" ht="22.5" customHeight="1">
      <c r="A21" s="1205"/>
      <c r="B21" s="1202"/>
      <c r="C21" s="1090"/>
      <c r="D21" s="1193"/>
      <c r="E21" s="1193"/>
      <c r="F21" s="702" t="s">
        <v>216</v>
      </c>
      <c r="G21" s="519">
        <f t="shared" si="0"/>
        <v>44416</v>
      </c>
      <c r="H21" s="518">
        <f>G21+6</f>
        <v>44422</v>
      </c>
      <c r="I21" s="200"/>
      <c r="J21" s="659"/>
    </row>
    <row r="22" spans="1:38" ht="22.5" customHeight="1">
      <c r="A22" s="275"/>
      <c r="B22" s="346"/>
      <c r="C22" s="31"/>
      <c r="D22" s="31"/>
      <c r="E22" s="31"/>
      <c r="F22" s="543"/>
      <c r="G22" s="544"/>
      <c r="H22" s="544"/>
      <c r="I22" s="200"/>
      <c r="J22" s="659"/>
    </row>
    <row r="23" spans="1:38" s="172" customFormat="1" ht="15" customHeight="1">
      <c r="A23" s="198"/>
      <c r="B23" s="198"/>
      <c r="C23" s="198"/>
      <c r="D23" s="189"/>
      <c r="E23" s="199" t="s">
        <v>84</v>
      </c>
      <c r="F23" s="190"/>
      <c r="G23" s="193"/>
      <c r="H23" s="200"/>
      <c r="J23" s="659"/>
    </row>
    <row r="24" spans="1:38" ht="15" customHeight="1">
      <c r="A24" s="201" t="s">
        <v>83</v>
      </c>
      <c r="B24" s="202"/>
      <c r="C24" s="203"/>
      <c r="D24" s="203"/>
      <c r="E24" s="204"/>
      <c r="F24" s="172"/>
      <c r="G24" s="172"/>
      <c r="H24" s="172"/>
      <c r="I24" s="172"/>
      <c r="J24" s="659"/>
    </row>
    <row r="25" spans="1:38" ht="15" customHeight="1">
      <c r="A25" s="205" t="s">
        <v>144</v>
      </c>
      <c r="B25" s="205" t="s">
        <v>208</v>
      </c>
      <c r="C25" s="206"/>
      <c r="D25" s="172"/>
      <c r="E25" s="207"/>
      <c r="F25"/>
      <c r="G25" s="208"/>
      <c r="H25" s="172"/>
      <c r="I25" s="200"/>
      <c r="J25" s="659"/>
    </row>
    <row r="26" spans="1:38" s="173" customFormat="1" ht="20.100000000000001" customHeight="1">
      <c r="A26" s="192"/>
      <c r="B26" s="187"/>
      <c r="C26" s="188"/>
      <c r="D26" s="189"/>
      <c r="E26" s="190"/>
      <c r="F26" s="190"/>
      <c r="G26" s="193"/>
      <c r="H26" s="200"/>
      <c r="I26" s="200"/>
      <c r="J26" s="659"/>
    </row>
    <row r="27" spans="1:38" s="4" customFormat="1" ht="21.75" customHeight="1">
      <c r="A27" s="1194" t="s">
        <v>221</v>
      </c>
      <c r="B27" s="1195"/>
      <c r="C27" s="1198" t="s">
        <v>1</v>
      </c>
      <c r="D27" s="1199"/>
      <c r="E27" s="1200"/>
      <c r="F27" s="209" t="s">
        <v>73</v>
      </c>
      <c r="G27" s="210" t="s">
        <v>222</v>
      </c>
      <c r="H27" s="209" t="s">
        <v>73</v>
      </c>
      <c r="I27" s="209" t="s">
        <v>73</v>
      </c>
      <c r="J27" s="241"/>
    </row>
    <row r="28" spans="1:38" s="174" customFormat="1" ht="21.75" customHeight="1">
      <c r="A28" s="1196"/>
      <c r="B28" s="1197"/>
      <c r="C28" s="1159" t="s">
        <v>90</v>
      </c>
      <c r="D28" s="1160"/>
      <c r="E28" s="1161"/>
      <c r="F28" s="211" t="s">
        <v>46</v>
      </c>
      <c r="G28" s="212" t="s">
        <v>223</v>
      </c>
      <c r="H28" s="213" t="s">
        <v>46</v>
      </c>
      <c r="I28" s="213" t="s">
        <v>236</v>
      </c>
      <c r="J28" s="24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4" customFormat="1" ht="21.75" customHeight="1">
      <c r="A29" s="696" t="str">
        <f>'YANGON (AWPT)'!A38</f>
        <v>BLANK</v>
      </c>
      <c r="B29" s="44">
        <f>'YANGON (AWPT)'!B38</f>
        <v>0</v>
      </c>
      <c r="C29" s="45" t="s">
        <v>214</v>
      </c>
      <c r="D29" s="684">
        <f>'YANGON (AWPT)'!D38</f>
        <v>44380</v>
      </c>
      <c r="E29" s="685" t="s">
        <v>23</v>
      </c>
      <c r="F29" s="684">
        <f>D29+2</f>
        <v>44382</v>
      </c>
      <c r="G29" s="694" t="s">
        <v>542</v>
      </c>
      <c r="H29" s="214">
        <v>44387</v>
      </c>
      <c r="I29" s="214">
        <f>H29+8</f>
        <v>44395</v>
      </c>
      <c r="J29" s="241" t="s">
        <v>238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4" customFormat="1" ht="21.75" customHeight="1">
      <c r="A30" s="1037" t="str">
        <f>'YANGON (AWPT)'!A39</f>
        <v>CAPE FAWLEY</v>
      </c>
      <c r="B30" s="50" t="str">
        <f>'YANGON (AWPT)'!B39</f>
        <v>056S</v>
      </c>
      <c r="C30" s="51" t="s">
        <v>215</v>
      </c>
      <c r="D30" s="52">
        <f>'YANGON (AWPT)'!D39</f>
        <v>44374</v>
      </c>
      <c r="E30" s="53" t="s">
        <v>28</v>
      </c>
      <c r="F30" s="52">
        <f>D30+2</f>
        <v>44376</v>
      </c>
      <c r="G30" s="709" t="s">
        <v>435</v>
      </c>
      <c r="H30" s="216">
        <v>44384</v>
      </c>
      <c r="I30" s="216">
        <f>H30+13</f>
        <v>44397</v>
      </c>
      <c r="J30" s="242" t="s">
        <v>239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4" customFormat="1" ht="21.75" customHeight="1">
      <c r="A31" s="56" t="str">
        <f>'YANGON (AWPT)'!A40</f>
        <v>ELA</v>
      </c>
      <c r="B31" s="57" t="str">
        <f>'YANGON (AWPT)'!B40</f>
        <v>024S</v>
      </c>
      <c r="C31" s="58" t="str">
        <f>'YANGON (AWPT)'!C40</f>
        <v>CAT LAI</v>
      </c>
      <c r="D31" s="59">
        <f>'YANGON (AWPT)'!D40</f>
        <v>44375</v>
      </c>
      <c r="E31" s="60" t="str">
        <f>'YANGON (AWPT)'!E40</f>
        <v>MON</v>
      </c>
      <c r="F31" s="59">
        <f>D31+4</f>
        <v>44379</v>
      </c>
      <c r="G31" s="549"/>
      <c r="H31" s="216"/>
      <c r="I31" s="216"/>
      <c r="J31" s="24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4" customFormat="1" ht="21.75" customHeight="1">
      <c r="A32" s="61" t="str">
        <f>'YANGON (AWPT)'!A41</f>
        <v>LADY OF LUCK</v>
      </c>
      <c r="B32" s="62" t="str">
        <f>'YANGON (AWPT)'!B41</f>
        <v>157S</v>
      </c>
      <c r="C32" s="63" t="s">
        <v>215</v>
      </c>
      <c r="D32" s="64">
        <f>'YANGON (AWPT)'!D41</f>
        <v>44375</v>
      </c>
      <c r="E32" s="65" t="s">
        <v>43</v>
      </c>
      <c r="F32" s="64">
        <f>D32+2</f>
        <v>44377</v>
      </c>
      <c r="G32" s="710" t="s">
        <v>545</v>
      </c>
      <c r="H32" s="217">
        <v>44382</v>
      </c>
      <c r="I32" s="217">
        <f>H32+8</f>
        <v>44390</v>
      </c>
      <c r="J32" s="4" t="s">
        <v>240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4" customFormat="1" ht="21.75" customHeight="1">
      <c r="A33" s="696" t="str">
        <f>'YANGON (AWPT)'!A42</f>
        <v>JT GLORY</v>
      </c>
      <c r="B33" s="44" t="str">
        <f>'YANGON (AWPT)'!B42</f>
        <v>390S</v>
      </c>
      <c r="C33" s="45" t="s">
        <v>214</v>
      </c>
      <c r="D33" s="684">
        <f>'YANGON (AWPT)'!D42</f>
        <v>44387</v>
      </c>
      <c r="E33" s="685" t="s">
        <v>23</v>
      </c>
      <c r="F33" s="684">
        <f>D33+2</f>
        <v>44389</v>
      </c>
      <c r="G33" s="694" t="s">
        <v>543</v>
      </c>
      <c r="H33" s="214">
        <v>44389</v>
      </c>
      <c r="I33" s="214">
        <f>H33+8</f>
        <v>44397</v>
      </c>
      <c r="J33" s="24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4" customFormat="1" ht="22.5" customHeight="1">
      <c r="A34" s="1037" t="str">
        <f>'YANGON (AWPT)'!A43</f>
        <v>GREEN HORIZON</v>
      </c>
      <c r="B34" s="50" t="str">
        <f>'YANGON (AWPT)'!B43</f>
        <v>109S</v>
      </c>
      <c r="C34" s="51" t="s">
        <v>215</v>
      </c>
      <c r="D34" s="52">
        <f>'YANGON (AWPT)'!D43</f>
        <v>44381</v>
      </c>
      <c r="E34" s="53" t="s">
        <v>28</v>
      </c>
      <c r="F34" s="52">
        <f>D34+2</f>
        <v>44383</v>
      </c>
      <c r="G34" s="709" t="s">
        <v>216</v>
      </c>
      <c r="H34" s="216">
        <f>H30+7</f>
        <v>44391</v>
      </c>
      <c r="I34" s="216">
        <f>H34+13</f>
        <v>44404</v>
      </c>
      <c r="J34" s="24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4" customFormat="1" ht="22.5" customHeight="1">
      <c r="A35" s="56" t="str">
        <f>'YANGON (AWPT)'!A44</f>
        <v>ELA</v>
      </c>
      <c r="B35" s="57" t="str">
        <f>'YANGON (AWPT)'!B44</f>
        <v>025S</v>
      </c>
      <c r="C35" s="58" t="str">
        <f>'YANGON (AWPT)'!C44</f>
        <v>CAT LAI</v>
      </c>
      <c r="D35" s="59">
        <f>'YANGON (AWPT)'!D44</f>
        <v>44382</v>
      </c>
      <c r="E35" s="60" t="str">
        <f>'YANGON (AWPT)'!E44</f>
        <v>MON</v>
      </c>
      <c r="F35" s="59">
        <f>D35+4</f>
        <v>44386</v>
      </c>
      <c r="G35" s="215"/>
      <c r="H35" s="216"/>
      <c r="I35" s="216"/>
      <c r="J35" s="24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4" customFormat="1" ht="21.75" customHeight="1">
      <c r="A36" s="61" t="str">
        <f>'YANGON (AWPT)'!A45</f>
        <v>CSCL LIMA</v>
      </c>
      <c r="B36" s="62" t="str">
        <f>'YANGON (AWPT)'!B45</f>
        <v>109S</v>
      </c>
      <c r="C36" s="63" t="s">
        <v>215</v>
      </c>
      <c r="D36" s="64">
        <f>'YANGON (AWPT)'!D45</f>
        <v>44382</v>
      </c>
      <c r="E36" s="65" t="s">
        <v>43</v>
      </c>
      <c r="F36" s="64">
        <f>D36+2</f>
        <v>44384</v>
      </c>
      <c r="G36" s="710" t="s">
        <v>546</v>
      </c>
      <c r="H36" s="217">
        <v>44397</v>
      </c>
      <c r="I36" s="217">
        <f>H36+8</f>
        <v>44405</v>
      </c>
      <c r="J36" s="24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4" customFormat="1" ht="21.75" customHeight="1">
      <c r="A37" s="696" t="str">
        <f>'YANGON (AWPT)'!A46</f>
        <v>BLANK</v>
      </c>
      <c r="B37" s="44">
        <f>'YANGON (AWPT)'!B46</f>
        <v>0</v>
      </c>
      <c r="C37" s="45" t="s">
        <v>214</v>
      </c>
      <c r="D37" s="684">
        <f>'YANGON (AWPT)'!D46</f>
        <v>44394</v>
      </c>
      <c r="E37" s="685" t="s">
        <v>23</v>
      </c>
      <c r="F37" s="684">
        <f>D37+2</f>
        <v>44396</v>
      </c>
      <c r="G37" s="694" t="s">
        <v>544</v>
      </c>
      <c r="H37" s="214">
        <v>44404</v>
      </c>
      <c r="I37" s="214">
        <f>H37+8</f>
        <v>44412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4" customFormat="1" ht="21.75" customHeight="1">
      <c r="A38" s="1037" t="str">
        <f>'YANGON (AWPT)'!A47</f>
        <v>SANTA LOUKIA</v>
      </c>
      <c r="B38" s="50" t="str">
        <f>'YANGON (AWPT)'!B47</f>
        <v>164S</v>
      </c>
      <c r="C38" s="51" t="s">
        <v>215</v>
      </c>
      <c r="D38" s="52">
        <f>'YANGON (AWPT)'!D47</f>
        <v>44388</v>
      </c>
      <c r="E38" s="53" t="s">
        <v>28</v>
      </c>
      <c r="F38" s="52">
        <f>D38+2</f>
        <v>44390</v>
      </c>
      <c r="G38" s="709" t="s">
        <v>216</v>
      </c>
      <c r="H38" s="216">
        <f>H34+7</f>
        <v>44398</v>
      </c>
      <c r="I38" s="216">
        <f>H38+13</f>
        <v>44411</v>
      </c>
      <c r="J38" s="243"/>
      <c r="K38" s="4"/>
      <c r="L38" s="4"/>
      <c r="M38" s="4"/>
      <c r="N38" s="67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4" customFormat="1" ht="21.75" customHeight="1">
      <c r="A39" s="56" t="str">
        <f>'YANGON (AWPT)'!A48</f>
        <v>ELA</v>
      </c>
      <c r="B39" s="57" t="str">
        <f>'YANGON (AWPT)'!B48</f>
        <v>026S</v>
      </c>
      <c r="C39" s="58" t="str">
        <f>'YANGON (AWPT)'!C48</f>
        <v>CAT LAI</v>
      </c>
      <c r="D39" s="59">
        <f>'YANGON (AWPT)'!D48</f>
        <v>44389</v>
      </c>
      <c r="E39" s="60" t="str">
        <f>'YANGON (AWPT)'!E48</f>
        <v>MON</v>
      </c>
      <c r="F39" s="59">
        <f>D39+4</f>
        <v>44393</v>
      </c>
      <c r="G39" s="215"/>
      <c r="H39" s="216"/>
      <c r="I39" s="216"/>
      <c r="J39" s="24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4" customFormat="1" ht="21.75" customHeight="1">
      <c r="A40" s="61" t="str">
        <f>'YANGON (AWPT)'!A49</f>
        <v>LADY OF LUCK</v>
      </c>
      <c r="B40" s="62" t="str">
        <f>'YANGON (AWPT)'!B49</f>
        <v>158S</v>
      </c>
      <c r="C40" s="63" t="s">
        <v>215</v>
      </c>
      <c r="D40" s="64">
        <f>'YANGON (AWPT)'!D49</f>
        <v>44389</v>
      </c>
      <c r="E40" s="65" t="s">
        <v>43</v>
      </c>
      <c r="F40" s="64">
        <f>D40+2</f>
        <v>44391</v>
      </c>
      <c r="G40" s="710" t="s">
        <v>547</v>
      </c>
      <c r="H40" s="217">
        <v>44400</v>
      </c>
      <c r="I40" s="217">
        <f>H40+8</f>
        <v>44408</v>
      </c>
      <c r="J40" s="24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4" customFormat="1" ht="21.75" customHeight="1">
      <c r="A41" s="696" t="str">
        <f>'YANGON (AWPT)'!A50</f>
        <v>TBA</v>
      </c>
      <c r="B41" s="44">
        <f>'YANGON (AWPT)'!B50</f>
        <v>0</v>
      </c>
      <c r="C41" s="45" t="s">
        <v>214</v>
      </c>
      <c r="D41" s="684">
        <f>'YANGON (AWPT)'!D50</f>
        <v>44401</v>
      </c>
      <c r="E41" s="685" t="s">
        <v>23</v>
      </c>
      <c r="F41" s="684">
        <f>D41+2</f>
        <v>44403</v>
      </c>
      <c r="G41" s="694" t="s">
        <v>544</v>
      </c>
      <c r="H41" s="214">
        <f>H37+7</f>
        <v>44411</v>
      </c>
      <c r="I41" s="214">
        <f>H41+8</f>
        <v>44419</v>
      </c>
      <c r="J41" s="24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4" customFormat="1" ht="21.75" customHeight="1">
      <c r="A42" s="1037" t="str">
        <f>'YANGON (AWPT)'!A51</f>
        <v>CAPE FAWLEY</v>
      </c>
      <c r="B42" s="50" t="str">
        <f>'YANGON (AWPT)'!B51</f>
        <v>057S</v>
      </c>
      <c r="C42" s="51" t="s">
        <v>215</v>
      </c>
      <c r="D42" s="52">
        <f>'YANGON (AWPT)'!D51</f>
        <v>44395</v>
      </c>
      <c r="E42" s="53" t="s">
        <v>28</v>
      </c>
      <c r="F42" s="52">
        <f>D42+2</f>
        <v>44397</v>
      </c>
      <c r="G42" s="709" t="s">
        <v>216</v>
      </c>
      <c r="H42" s="216">
        <f>H38+7</f>
        <v>44405</v>
      </c>
      <c r="I42" s="216">
        <f>H42+13</f>
        <v>44418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4" customFormat="1" ht="21.75" customHeight="1">
      <c r="A43" s="56" t="str">
        <f>'YANGON (AWPT)'!A52</f>
        <v>ELA</v>
      </c>
      <c r="B43" s="57" t="str">
        <f>'YANGON (AWPT)'!B52</f>
        <v>027S</v>
      </c>
      <c r="C43" s="58" t="str">
        <f>'YANGON (AWPT)'!C52</f>
        <v>CAT LAI</v>
      </c>
      <c r="D43" s="59">
        <f>'YANGON (AWPT)'!D52</f>
        <v>44396</v>
      </c>
      <c r="E43" s="60" t="str">
        <f>'YANGON (AWPT)'!E52</f>
        <v>MON</v>
      </c>
      <c r="F43" s="59">
        <f>D43+4</f>
        <v>44400</v>
      </c>
      <c r="G43" s="215"/>
      <c r="H43" s="216"/>
      <c r="I43" s="2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4" customFormat="1" ht="21.75" customHeight="1">
      <c r="A44" s="61" t="str">
        <f>'YANGON (AWPT)'!A53</f>
        <v>CSCL LIMA</v>
      </c>
      <c r="B44" s="62" t="str">
        <f>'YANGON (AWPT)'!B53</f>
        <v>110S</v>
      </c>
      <c r="C44" s="63" t="s">
        <v>215</v>
      </c>
      <c r="D44" s="64">
        <f>'YANGON (AWPT)'!D53</f>
        <v>44396</v>
      </c>
      <c r="E44" s="65" t="s">
        <v>43</v>
      </c>
      <c r="F44" s="64">
        <f>D44+2</f>
        <v>44398</v>
      </c>
      <c r="G44" s="710" t="s">
        <v>216</v>
      </c>
      <c r="H44" s="217">
        <f>H40+7</f>
        <v>44407</v>
      </c>
      <c r="I44" s="217">
        <f>H44+8</f>
        <v>44415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4" customFormat="1" ht="21.75" customHeight="1">
      <c r="A45" s="696" t="str">
        <f>'YANGON (AWPT)'!A54</f>
        <v>CTP FORTUNE</v>
      </c>
      <c r="B45" s="44" t="str">
        <f>'YANGON (AWPT)'!B54</f>
        <v>224S</v>
      </c>
      <c r="C45" s="45" t="s">
        <v>214</v>
      </c>
      <c r="D45" s="684">
        <f>'YANGON (AWPT)'!D54</f>
        <v>44408</v>
      </c>
      <c r="E45" s="685" t="s">
        <v>23</v>
      </c>
      <c r="F45" s="684">
        <f>D45+2</f>
        <v>44410</v>
      </c>
      <c r="G45" s="694" t="s">
        <v>216</v>
      </c>
      <c r="H45" s="214">
        <f>H41+7</f>
        <v>44418</v>
      </c>
      <c r="I45" s="214">
        <f>H45+8</f>
        <v>44426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4" customFormat="1" ht="21.75" customHeight="1">
      <c r="A46" s="1037" t="str">
        <f>'YANGON (AWPT)'!A55</f>
        <v>GREEN HORIZON</v>
      </c>
      <c r="B46" s="50" t="str">
        <f>'YANGON (AWPT)'!B55</f>
        <v>110S</v>
      </c>
      <c r="C46" s="51" t="s">
        <v>215</v>
      </c>
      <c r="D46" s="52">
        <f>'YANGON (AWPT)'!D55</f>
        <v>44402</v>
      </c>
      <c r="E46" s="53" t="s">
        <v>28</v>
      </c>
      <c r="F46" s="52">
        <f>D46+2</f>
        <v>44404</v>
      </c>
      <c r="G46" s="709" t="s">
        <v>216</v>
      </c>
      <c r="H46" s="216">
        <f>H42+7</f>
        <v>44412</v>
      </c>
      <c r="I46" s="216">
        <f>H46+13</f>
        <v>44425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4" customFormat="1" ht="21.75" customHeight="1">
      <c r="A47" s="56" t="str">
        <f>'YANGON (AWPT)'!A56</f>
        <v>ELA</v>
      </c>
      <c r="B47" s="57" t="str">
        <f>'YANGON (AWPT)'!B56</f>
        <v>028S</v>
      </c>
      <c r="C47" s="58" t="str">
        <f>'YANGON (AWPT)'!C56</f>
        <v>CAT LAI</v>
      </c>
      <c r="D47" s="59">
        <f>'YANGON (AWPT)'!D56</f>
        <v>44403</v>
      </c>
      <c r="E47" s="60" t="str">
        <f>'YANGON (AWPT)'!E56</f>
        <v>MON</v>
      </c>
      <c r="F47" s="59">
        <f>D47+4</f>
        <v>44407</v>
      </c>
      <c r="G47" s="215"/>
      <c r="H47" s="216"/>
      <c r="I47" s="2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4" customFormat="1" ht="21.75" customHeight="1">
      <c r="A48" s="61" t="str">
        <f>'YANGON (AWPT)'!A57</f>
        <v>LADY OF LUCK</v>
      </c>
      <c r="B48" s="62" t="str">
        <f>'YANGON (AWPT)'!B57</f>
        <v>159S</v>
      </c>
      <c r="C48" s="63" t="s">
        <v>215</v>
      </c>
      <c r="D48" s="64">
        <f>'YANGON (AWPT)'!D57</f>
        <v>44403</v>
      </c>
      <c r="E48" s="65" t="s">
        <v>43</v>
      </c>
      <c r="F48" s="64">
        <f>D48+2</f>
        <v>44405</v>
      </c>
      <c r="G48" s="710" t="s">
        <v>216</v>
      </c>
      <c r="H48" s="217">
        <f>H44+7</f>
        <v>44414</v>
      </c>
      <c r="I48" s="217">
        <f>H48+8</f>
        <v>44422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4" customFormat="1" ht="21.75" customHeight="1">
      <c r="A49" s="696" t="str">
        <f>'YANGON (AWPT)'!A58</f>
        <v>TBA</v>
      </c>
      <c r="B49" s="44">
        <f>'YANGON (AWPT)'!B58</f>
        <v>0</v>
      </c>
      <c r="C49" s="45" t="s">
        <v>214</v>
      </c>
      <c r="D49" s="684">
        <f>'YANGON (AWPT)'!D58</f>
        <v>44415</v>
      </c>
      <c r="E49" s="685" t="s">
        <v>23</v>
      </c>
      <c r="F49" s="684">
        <f>D49+2</f>
        <v>44417</v>
      </c>
      <c r="G49" s="694" t="s">
        <v>216</v>
      </c>
      <c r="H49" s="214">
        <f>H45+7</f>
        <v>44425</v>
      </c>
      <c r="I49" s="214">
        <f>H49+8</f>
        <v>44433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4" customFormat="1" ht="21.75" customHeight="1">
      <c r="A50" s="1037" t="str">
        <f>'YANGON (AWPT)'!A59</f>
        <v>SANTA LOUKIA</v>
      </c>
      <c r="B50" s="50" t="str">
        <f>'YANGON (AWPT)'!B59</f>
        <v>167S</v>
      </c>
      <c r="C50" s="51" t="s">
        <v>215</v>
      </c>
      <c r="D50" s="52">
        <f>'YANGON (AWPT)'!D59</f>
        <v>44409</v>
      </c>
      <c r="E50" s="53" t="s">
        <v>28</v>
      </c>
      <c r="F50" s="52">
        <f>D50+2</f>
        <v>44411</v>
      </c>
      <c r="G50" s="709" t="s">
        <v>216</v>
      </c>
      <c r="H50" s="216">
        <f>H46+7</f>
        <v>44419</v>
      </c>
      <c r="I50" s="216">
        <f>H50+13</f>
        <v>44432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4" customFormat="1" ht="21.75" customHeight="1">
      <c r="A51" s="56" t="str">
        <f>'YANGON (AWPT)'!A60</f>
        <v>ELA</v>
      </c>
      <c r="B51" s="57" t="str">
        <f>'YANGON (AWPT)'!B60</f>
        <v>029S</v>
      </c>
      <c r="C51" s="58" t="str">
        <f>'YANGON (AWPT)'!C60</f>
        <v>CAT LAI</v>
      </c>
      <c r="D51" s="59">
        <f>'YANGON (AWPT)'!D60</f>
        <v>44410</v>
      </c>
      <c r="E51" s="60" t="str">
        <f>'YANGON (AWPT)'!E60</f>
        <v>MON</v>
      </c>
      <c r="F51" s="59">
        <f>D51+4</f>
        <v>44414</v>
      </c>
      <c r="G51" s="215"/>
      <c r="H51" s="216"/>
      <c r="I51" s="21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74" customFormat="1" ht="21.75" customHeight="1">
      <c r="A52" s="61" t="str">
        <f>'YANGON (AWPT)'!A61</f>
        <v>CSCL LIMA</v>
      </c>
      <c r="B52" s="62" t="str">
        <f>'YANGON (AWPT)'!B61</f>
        <v>111S</v>
      </c>
      <c r="C52" s="63" t="s">
        <v>215</v>
      </c>
      <c r="D52" s="64">
        <f>'YANGON (AWPT)'!D61</f>
        <v>44410</v>
      </c>
      <c r="E52" s="65" t="s">
        <v>43</v>
      </c>
      <c r="F52" s="64">
        <f>D52+2</f>
        <v>44412</v>
      </c>
      <c r="G52" s="710" t="s">
        <v>216</v>
      </c>
      <c r="H52" s="217">
        <f>H48+7</f>
        <v>44421</v>
      </c>
      <c r="I52" s="217">
        <f>H52+8</f>
        <v>44429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74" customFormat="1" ht="21.75" customHeight="1">
      <c r="A53" s="532"/>
      <c r="B53" s="533"/>
      <c r="C53" s="695"/>
      <c r="D53" s="695"/>
      <c r="E53" s="695"/>
      <c r="F53" s="695"/>
      <c r="G53" s="545"/>
      <c r="H53" s="546"/>
      <c r="I53" s="5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4" customFormat="1" ht="21.75" customHeight="1">
      <c r="A54" s="532"/>
      <c r="B54" s="533"/>
      <c r="C54" s="530"/>
      <c r="D54" s="530"/>
      <c r="E54" s="530"/>
      <c r="F54" s="530"/>
      <c r="G54" s="545"/>
      <c r="H54" s="546"/>
      <c r="I54" s="54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4" customFormat="1" ht="21.75" customHeight="1">
      <c r="A55" s="532"/>
      <c r="B55" s="533"/>
      <c r="C55" s="530"/>
      <c r="D55" s="530"/>
      <c r="E55" s="530"/>
      <c r="F55" s="530"/>
      <c r="G55" s="545"/>
      <c r="H55" s="546"/>
      <c r="I55" s="5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4" customFormat="1" ht="15" customHeight="1">
      <c r="A56" s="5"/>
      <c r="B56" s="32"/>
      <c r="C56" s="5"/>
      <c r="D56" s="5"/>
      <c r="E56" s="199" t="s">
        <v>84</v>
      </c>
      <c r="F56" s="5"/>
      <c r="G56" s="5"/>
      <c r="H56" s="218"/>
      <c r="I56" s="5"/>
    </row>
    <row r="57" spans="1:38" s="4" customFormat="1" ht="15" customHeight="1">
      <c r="A57" s="68" t="s">
        <v>201</v>
      </c>
      <c r="B57" s="219"/>
      <c r="C57" s="220"/>
      <c r="D57" s="221"/>
      <c r="E57" s="222"/>
      <c r="F57" s="222"/>
      <c r="J57" s="5"/>
    </row>
    <row r="58" spans="1:38" s="4" customFormat="1" ht="15" customHeight="1">
      <c r="A58" s="73" t="s">
        <v>274</v>
      </c>
      <c r="B58" s="223"/>
      <c r="C58" s="223"/>
      <c r="D58" s="75"/>
      <c r="E58" s="75"/>
      <c r="F58" s="75"/>
      <c r="G58" s="76"/>
      <c r="I58" s="5"/>
      <c r="J58" s="5"/>
    </row>
    <row r="59" spans="1:38" ht="15" customHeight="1">
      <c r="A59" s="77" t="s">
        <v>261</v>
      </c>
      <c r="B59" s="224"/>
      <c r="C59" s="79"/>
      <c r="D59" s="80"/>
      <c r="E59" s="81"/>
      <c r="F59" s="81"/>
      <c r="G59" s="82"/>
      <c r="H59" s="4"/>
    </row>
    <row r="60" spans="1:38" s="4" customFormat="1" ht="15" customHeight="1">
      <c r="A60" s="83" t="s">
        <v>373</v>
      </c>
      <c r="B60" s="225"/>
      <c r="C60" s="225"/>
      <c r="F60" s="86"/>
      <c r="I60" s="5"/>
    </row>
    <row r="61" spans="1:38" s="4" customFormat="1" ht="15" customHeight="1">
      <c r="A61" s="88" t="s">
        <v>262</v>
      </c>
      <c r="B61" s="5"/>
      <c r="C61" s="5"/>
      <c r="D61" s="5"/>
      <c r="E61" s="5"/>
      <c r="F61" s="5"/>
      <c r="G61" s="199"/>
      <c r="H61" s="218"/>
      <c r="I61" s="5"/>
    </row>
    <row r="62" spans="1:38" s="4" customFormat="1" ht="15" customHeight="1">
      <c r="A62" s="226" t="s">
        <v>65</v>
      </c>
      <c r="B62" s="227"/>
      <c r="C62" s="227"/>
      <c r="D62" s="228"/>
      <c r="E62" s="229"/>
    </row>
    <row r="63" spans="1:38" s="4" customFormat="1" ht="15" customHeight="1">
      <c r="A63" s="151" t="s">
        <v>0</v>
      </c>
      <c r="B63" s="230"/>
      <c r="C63" s="231"/>
      <c r="D63" s="232"/>
      <c r="E63" s="233"/>
    </row>
    <row r="64" spans="1:38" s="4" customFormat="1" ht="15" customHeight="1">
      <c r="A64" s="223" t="s">
        <v>66</v>
      </c>
      <c r="B64" s="234"/>
      <c r="D64" s="235"/>
      <c r="E64" s="233"/>
    </row>
    <row r="65" spans="1:9" s="4" customFormat="1" ht="15" customHeight="1">
      <c r="A65" s="223" t="s">
        <v>67</v>
      </c>
      <c r="B65" s="234"/>
      <c r="D65" s="235"/>
      <c r="E65" s="233"/>
    </row>
    <row r="66" spans="1:9" ht="20.25">
      <c r="A66" s="164" t="s">
        <v>68</v>
      </c>
      <c r="B66" s="234"/>
      <c r="C66" s="4"/>
      <c r="D66" s="235"/>
      <c r="E66" s="4"/>
      <c r="F66" s="4"/>
      <c r="G66" s="4"/>
      <c r="H66" s="4"/>
      <c r="I66" s="4"/>
    </row>
    <row r="67" spans="1:9" ht="20.25">
      <c r="A67" s="157" t="s">
        <v>85</v>
      </c>
      <c r="B67" s="234"/>
      <c r="C67" s="4"/>
      <c r="D67" s="235"/>
      <c r="E67" s="4"/>
      <c r="F67" s="4"/>
      <c r="G67" s="4"/>
      <c r="H67" s="4"/>
      <c r="I67" s="4"/>
    </row>
  </sheetData>
  <customSheetViews>
    <customSheetView guid="{035FD7B7-E407-47C6-82D2-F16A7036DEE3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1"/>
    </customSheetView>
    <customSheetView guid="{D73C7D54-4891-4237-9750-225D2462AB34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2"/>
    </customSheetView>
    <customSheetView guid="{77C6715E-78A8-45AF-BBE5-55C648F3FD39}" scale="75" showGridLines="0" fitToPage="1">
      <selection activeCell="H38" sqref="H38"/>
      <pageMargins left="0.7" right="0.7" top="0.75" bottom="0.75" header="0.3" footer="0.3"/>
      <pageSetup paperSize="9" scale="25" orientation="landscape" r:id="rId3"/>
    </customSheetView>
    <customSheetView guid="{C6EA2456-9077-41F6-8AD1-2B98609E6968}" scale="75" showGridLines="0" fitToPage="1" topLeftCell="A25">
      <selection activeCell="A29" sqref="A29:E52"/>
      <pageMargins left="0.7" right="0.7" top="0.75" bottom="0.75" header="0.3" footer="0.3"/>
      <pageSetup paperSize="9" scale="25" orientation="landscape" r:id="rId4"/>
    </customSheetView>
    <customSheetView guid="{36EED012-CDEF-4DC1-8A77-CC61E5DDA9AF}" scale="75" showGridLines="0" fitToPage="1" topLeftCell="A4">
      <selection activeCell="G12" sqref="G12"/>
      <pageMargins left="0.7" right="0.7" top="0.75" bottom="0.75" header="0.3" footer="0.3"/>
      <pageSetup paperSize="9" scale="25" orientation="landscape" r:id="rId5"/>
    </customSheetView>
    <customSheetView guid="{6D779134-8889-443F-9ACA-8D735092180D}" scale="75" showGridLines="0" fitToPage="1" topLeftCell="A29">
      <selection activeCell="G53" sqref="G53"/>
      <pageMargins left="0.7" right="0.7" top="0.75" bottom="0.75" header="0.3" footer="0.3"/>
      <pageSetup paperSize="9" scale="27" orientation="landscape" r:id="rId6"/>
    </customSheetView>
    <customSheetView guid="{DB8C7FDF-A076-429E-9C69-19F5346810D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.7" right="0.7" top="0.75" bottom="0.75" header="0.3" footer="0.3"/>
      <pageSetup paperSize="9" scale="22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.7" right="0.7" top="0.75" bottom="0.75" header="0.3" footer="0.3"/>
      <pageSetup paperSize="9" scale="49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.7" right="0.7" top="0.75" bottom="0.75" header="0.3" footer="0.3"/>
      <pageSetup paperSize="9" scale="46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.7" right="0.7" top="0.75" bottom="0.75" header="0.3" footer="0.3"/>
      <pageSetup paperSize="9" scale="22" orientation="landscape"/>
    </customSheetView>
    <customSheetView guid="{88931C49-9137-4FED-AEBA-55DC84EE773E}" scale="75" showPageBreaks="1" showGridLines="0" fitToPage="1" view="pageBreakPreview">
      <selection activeCell="G13" sqref="G13"/>
      <pageMargins left="0.7" right="0.7" top="0.75" bottom="0.75" header="0.3" footer="0.3"/>
      <pageSetup paperSize="9" scale="22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.7" right="0.7" top="0.75" bottom="0.75" header="0.3" footer="0.3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B9C309E4-7299-4CD5-AAAB-CF9542D1540F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3E9A2BAE-164D-47A0-8104-C7D4E0A4EAEF}" scale="75" showGridLines="0" fitToPage="1">
      <selection activeCell="G10" sqref="G10"/>
      <pageMargins left="0.7" right="0.7" top="0.75" bottom="0.75" header="0.3" footer="0.3"/>
      <pageSetup paperSize="9" scale="25" orientation="landscape" r:id="rId7"/>
    </customSheetView>
    <customSheetView guid="{3DA74F3E-F145-470D-BDA0-4288A858AFDF}" scale="75" showPageBreaks="1" showGridLines="0" fitToPage="1" view="pageBreakPreview">
      <selection activeCell="H32" sqref="H32"/>
      <pageMargins left="0.7" right="0.7" top="0.75" bottom="0.75" header="0.3" footer="0.3"/>
      <pageSetup paperSize="9" scale="27" orientation="landscape" r:id="rId8"/>
    </customSheetView>
    <customSheetView guid="{8E2DF192-20FD-40DB-8385-493ED9B1C2BF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9"/>
    </customSheetView>
  </customSheetViews>
  <mergeCells count="32">
    <mergeCell ref="E16:E17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4:H4"/>
    <mergeCell ref="A8:A9"/>
    <mergeCell ref="F8:F9"/>
    <mergeCell ref="A10:A11"/>
    <mergeCell ref="A12:A13"/>
    <mergeCell ref="D10:D11"/>
    <mergeCell ref="D12:D13"/>
    <mergeCell ref="B20:C21"/>
    <mergeCell ref="B16:C17"/>
    <mergeCell ref="A16:A17"/>
    <mergeCell ref="D20:D21"/>
    <mergeCell ref="A20:A21"/>
    <mergeCell ref="A18:A19"/>
    <mergeCell ref="B18:C19"/>
    <mergeCell ref="D14:D15"/>
    <mergeCell ref="D16:D17"/>
    <mergeCell ref="D18:D19"/>
    <mergeCell ref="E18:E19"/>
    <mergeCell ref="E20:E21"/>
    <mergeCell ref="A27:B28"/>
    <mergeCell ref="C27:E27"/>
    <mergeCell ref="C28:E28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10"/>
  <drawing r:id="rId1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2"/>
  <sheetViews>
    <sheetView showGridLines="0" topLeftCell="A37" zoomScale="85" zoomScaleNormal="85" zoomScaleSheetLayoutView="85" workbookViewId="0">
      <selection activeCell="B75" sqref="B75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215" t="s">
        <v>0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16"/>
    </row>
    <row r="2" spans="1:14" ht="24.95" customHeight="1">
      <c r="A2" s="1215"/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16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241</v>
      </c>
      <c r="G4" s="12"/>
      <c r="H4" s="12"/>
      <c r="I4" s="12"/>
      <c r="J4" s="12"/>
      <c r="K4" s="12"/>
      <c r="L4" s="12"/>
      <c r="M4" s="117"/>
      <c r="N4" s="136"/>
    </row>
    <row r="5" spans="1:14" ht="15">
      <c r="A5" s="13" t="s">
        <v>70</v>
      </c>
      <c r="B5" s="14"/>
      <c r="C5" s="15"/>
      <c r="D5" s="15"/>
      <c r="E5" s="15"/>
      <c r="J5" s="89"/>
      <c r="K5" s="89"/>
      <c r="L5" s="89"/>
      <c r="M5" s="89"/>
    </row>
    <row r="6" spans="1:14" s="1" customFormat="1" ht="25.5" customHeight="1">
      <c r="A6" s="1225" t="s">
        <v>242</v>
      </c>
      <c r="B6" s="1225"/>
      <c r="C6" s="1225"/>
      <c r="D6" s="1225"/>
      <c r="E6" s="1225"/>
      <c r="F6" s="1225"/>
      <c r="G6" s="1225"/>
      <c r="H6" s="1225"/>
      <c r="I6" s="1225"/>
      <c r="J6" s="118"/>
      <c r="K6" s="118"/>
      <c r="L6" s="118"/>
      <c r="M6" s="117"/>
      <c r="N6" s="136"/>
    </row>
    <row r="7" spans="1:14" ht="18" customHeight="1">
      <c r="A7" s="16"/>
      <c r="B7" s="14"/>
      <c r="C7" s="15"/>
      <c r="D7" s="15"/>
      <c r="E7" s="15"/>
      <c r="F7" s="15"/>
      <c r="G7" s="15"/>
      <c r="H7" s="17" t="s">
        <v>87</v>
      </c>
      <c r="I7" s="119" t="e">
        <f>'KTX1'!D5</f>
        <v>#REF!</v>
      </c>
      <c r="J7" s="89"/>
      <c r="K7" s="89"/>
      <c r="L7" s="89"/>
      <c r="M7" s="666"/>
    </row>
    <row r="8" spans="1:14" ht="32.25" customHeight="1"/>
    <row r="9" spans="1:14" ht="38.25" customHeight="1">
      <c r="A9" s="1228" t="s">
        <v>74</v>
      </c>
      <c r="B9" s="1221" t="s">
        <v>203</v>
      </c>
      <c r="C9" s="1222"/>
      <c r="D9" s="18" t="s">
        <v>101</v>
      </c>
      <c r="E9" s="19" t="s">
        <v>73</v>
      </c>
      <c r="F9" s="1213" t="s">
        <v>204</v>
      </c>
      <c r="G9" s="1217" t="s">
        <v>243</v>
      </c>
      <c r="H9" s="1226" t="s">
        <v>73</v>
      </c>
      <c r="I9" s="1226"/>
      <c r="J9" s="1227"/>
    </row>
    <row r="10" spans="1:14" ht="18" customHeight="1">
      <c r="A10" s="1228"/>
      <c r="B10" s="1223"/>
      <c r="C10" s="1224"/>
      <c r="D10" s="20" t="s">
        <v>28</v>
      </c>
      <c r="E10" s="21" t="s">
        <v>185</v>
      </c>
      <c r="F10" s="1216"/>
      <c r="G10" s="1218"/>
      <c r="H10" s="662" t="s">
        <v>244</v>
      </c>
      <c r="I10" s="661" t="s">
        <v>245</v>
      </c>
      <c r="J10" s="661" t="s">
        <v>246</v>
      </c>
    </row>
    <row r="11" spans="1:14" ht="21" customHeight="1">
      <c r="A11" s="1219" t="str">
        <f>'Port Klang West &amp; Pasir Gudang '!A10</f>
        <v>CAPE FAWLEY</v>
      </c>
      <c r="B11" s="1201" t="str">
        <f>'Port Klang West &amp; Pasir Gudang '!B10</f>
        <v>056S</v>
      </c>
      <c r="C11" s="1086"/>
      <c r="D11" s="1114">
        <f>'Port Klang West &amp; Pasir Gudang '!C10</f>
        <v>44374</v>
      </c>
      <c r="E11" s="1114">
        <f>D11+4</f>
        <v>44378</v>
      </c>
      <c r="F11" s="717" t="s">
        <v>358</v>
      </c>
      <c r="G11" s="426">
        <v>44353</v>
      </c>
      <c r="H11" s="426">
        <f>G11+5</f>
        <v>44358</v>
      </c>
      <c r="I11" s="426"/>
      <c r="J11" s="426">
        <f>G11+7</f>
        <v>44360</v>
      </c>
      <c r="K11" s="121" t="s">
        <v>247</v>
      </c>
    </row>
    <row r="12" spans="1:14" ht="21" customHeight="1">
      <c r="A12" s="1220"/>
      <c r="B12" s="1203"/>
      <c r="C12" s="1088"/>
      <c r="D12" s="1115"/>
      <c r="E12" s="1115"/>
      <c r="F12" s="703" t="s">
        <v>360</v>
      </c>
      <c r="G12" s="663">
        <v>44351</v>
      </c>
      <c r="H12" s="663">
        <f>G12+6</f>
        <v>44357</v>
      </c>
      <c r="I12" s="663">
        <f>G12+10</f>
        <v>44361</v>
      </c>
      <c r="J12" s="663"/>
      <c r="K12" s="122" t="s">
        <v>56</v>
      </c>
    </row>
    <row r="13" spans="1:14" ht="21" customHeight="1">
      <c r="A13" s="1229" t="str">
        <f>'Port Klang West &amp; Pasir Gudang '!A11</f>
        <v>GREEN HORIZON</v>
      </c>
      <c r="B13" s="1201" t="str">
        <f>'Port Klang West &amp; Pasir Gudang '!B11</f>
        <v>109S</v>
      </c>
      <c r="C13" s="1086"/>
      <c r="D13" s="1123">
        <f>D11+7</f>
        <v>44381</v>
      </c>
      <c r="E13" s="1123">
        <f>E11+7</f>
        <v>44385</v>
      </c>
      <c r="F13" s="717" t="s">
        <v>359</v>
      </c>
      <c r="G13" s="426">
        <f>G11+7</f>
        <v>44360</v>
      </c>
      <c r="H13" s="426">
        <f>H11+7</f>
        <v>44365</v>
      </c>
      <c r="I13" s="426"/>
      <c r="J13" s="426">
        <f>J11+7</f>
        <v>44367</v>
      </c>
      <c r="K13" s="122"/>
    </row>
    <row r="14" spans="1:14" ht="21" customHeight="1">
      <c r="A14" s="1205"/>
      <c r="B14" s="1203"/>
      <c r="C14" s="1088"/>
      <c r="D14" s="1115"/>
      <c r="E14" s="1115"/>
      <c r="F14" s="703" t="s">
        <v>424</v>
      </c>
      <c r="G14" s="663">
        <f>G12+7</f>
        <v>44358</v>
      </c>
      <c r="H14" s="663">
        <f>H12+7</f>
        <v>44364</v>
      </c>
      <c r="I14" s="663">
        <f>I12+7</f>
        <v>44368</v>
      </c>
      <c r="J14" s="663"/>
    </row>
    <row r="15" spans="1:14" ht="21" customHeight="1">
      <c r="A15" s="1121" t="str">
        <f>'Port Klang West &amp; Pasir Gudang '!A12</f>
        <v>SANTA LOUKIA</v>
      </c>
      <c r="B15" s="1085" t="str">
        <f>'Port Klang West &amp; Pasir Gudang '!B12</f>
        <v>164S</v>
      </c>
      <c r="C15" s="1086"/>
      <c r="D15" s="1123">
        <f>D13+7</f>
        <v>44388</v>
      </c>
      <c r="E15" s="1123">
        <f>E13+7</f>
        <v>44392</v>
      </c>
      <c r="F15" s="717" t="s">
        <v>420</v>
      </c>
      <c r="G15" s="426">
        <f t="shared" ref="G15:H15" si="0">G13+7</f>
        <v>44367</v>
      </c>
      <c r="H15" s="426">
        <f t="shared" si="0"/>
        <v>44372</v>
      </c>
      <c r="I15" s="426"/>
      <c r="J15" s="426">
        <f t="shared" ref="J15" si="1">J13+7</f>
        <v>44374</v>
      </c>
    </row>
    <row r="16" spans="1:14" ht="21" customHeight="1">
      <c r="A16" s="1122"/>
      <c r="B16" s="1089"/>
      <c r="C16" s="1090"/>
      <c r="D16" s="1115"/>
      <c r="E16" s="1115"/>
      <c r="F16" s="703" t="s">
        <v>425</v>
      </c>
      <c r="G16" s="663">
        <f t="shared" ref="G16:I16" si="2">G14+7</f>
        <v>44365</v>
      </c>
      <c r="H16" s="663">
        <f t="shared" si="2"/>
        <v>44371</v>
      </c>
      <c r="I16" s="663">
        <f t="shared" si="2"/>
        <v>44375</v>
      </c>
      <c r="J16" s="663"/>
    </row>
    <row r="17" spans="1:13" ht="21" customHeight="1">
      <c r="A17" s="1048" t="s">
        <v>311</v>
      </c>
      <c r="B17" s="1242" t="s">
        <v>476</v>
      </c>
      <c r="C17" s="1243"/>
      <c r="D17" s="1123">
        <f>D15+7</f>
        <v>44395</v>
      </c>
      <c r="E17" s="1123">
        <f>E15+7</f>
        <v>44399</v>
      </c>
      <c r="F17" s="718" t="s">
        <v>421</v>
      </c>
      <c r="G17" s="426">
        <f t="shared" ref="G17:H17" si="3">G15+7</f>
        <v>44374</v>
      </c>
      <c r="H17" s="426">
        <f t="shared" si="3"/>
        <v>44379</v>
      </c>
      <c r="I17" s="426"/>
      <c r="J17" s="426">
        <f t="shared" ref="J17" si="4">J15+7</f>
        <v>44381</v>
      </c>
    </row>
    <row r="18" spans="1:13" ht="21" customHeight="1">
      <c r="A18" s="1049"/>
      <c r="B18" s="1244"/>
      <c r="C18" s="1245"/>
      <c r="D18" s="1115"/>
      <c r="E18" s="1115"/>
      <c r="F18" s="703" t="s">
        <v>426</v>
      </c>
      <c r="G18" s="663">
        <f t="shared" ref="G18:I18" si="5">G16+7</f>
        <v>44372</v>
      </c>
      <c r="H18" s="663">
        <f t="shared" si="5"/>
        <v>44378</v>
      </c>
      <c r="I18" s="663">
        <f t="shared" si="5"/>
        <v>44382</v>
      </c>
      <c r="J18" s="663"/>
    </row>
    <row r="19" spans="1:13" ht="21" customHeight="1">
      <c r="A19" s="1219" t="str">
        <f>'Port Klang West &amp; Pasir Gudang '!A14</f>
        <v>GREEN HORIZON</v>
      </c>
      <c r="B19" s="1239" t="str">
        <f>'Port Klang West &amp; Pasir Gudang '!B14</f>
        <v>110S</v>
      </c>
      <c r="C19" s="1240"/>
      <c r="D19" s="1123">
        <f>D17+7</f>
        <v>44402</v>
      </c>
      <c r="E19" s="1123">
        <f>E17+7</f>
        <v>44406</v>
      </c>
      <c r="F19" s="717" t="s">
        <v>422</v>
      </c>
      <c r="G19" s="426">
        <f t="shared" ref="G19:H19" si="6">G17+7</f>
        <v>44381</v>
      </c>
      <c r="H19" s="426">
        <f t="shared" si="6"/>
        <v>44386</v>
      </c>
      <c r="I19" s="426"/>
      <c r="J19" s="426">
        <f t="shared" ref="J19:J21" si="7">J17+7</f>
        <v>44388</v>
      </c>
    </row>
    <row r="20" spans="1:13" ht="21" customHeight="1">
      <c r="A20" s="1220"/>
      <c r="B20" s="1241"/>
      <c r="C20" s="1092"/>
      <c r="D20" s="1115"/>
      <c r="E20" s="1115"/>
      <c r="F20" s="703" t="s">
        <v>216</v>
      </c>
      <c r="G20" s="663">
        <f t="shared" ref="G20:I20" si="8">G18+7</f>
        <v>44379</v>
      </c>
      <c r="H20" s="663">
        <f t="shared" si="8"/>
        <v>44385</v>
      </c>
      <c r="I20" s="663">
        <f t="shared" si="8"/>
        <v>44389</v>
      </c>
      <c r="J20" s="663"/>
    </row>
    <row r="21" spans="1:13" ht="21" customHeight="1">
      <c r="A21" s="1229" t="str">
        <f>'Port Klang West &amp; Pasir Gudang '!A15</f>
        <v>SANTA LOUKIA</v>
      </c>
      <c r="B21" s="1239" t="str">
        <f>'Port Klang West &amp; Pasir Gudang '!B15</f>
        <v>167S</v>
      </c>
      <c r="C21" s="1240"/>
      <c r="D21" s="1123">
        <f>D19+7</f>
        <v>44409</v>
      </c>
      <c r="E21" s="1123">
        <f>E19+7</f>
        <v>44413</v>
      </c>
      <c r="F21" s="717" t="s">
        <v>423</v>
      </c>
      <c r="G21" s="426">
        <f t="shared" ref="G21:H21" si="9">G19+7</f>
        <v>44388</v>
      </c>
      <c r="H21" s="426">
        <f t="shared" si="9"/>
        <v>44393</v>
      </c>
      <c r="I21" s="426"/>
      <c r="J21" s="426">
        <f t="shared" si="7"/>
        <v>44395</v>
      </c>
    </row>
    <row r="22" spans="1:13" ht="21" customHeight="1">
      <c r="A22" s="1205"/>
      <c r="B22" s="1241"/>
      <c r="C22" s="1092"/>
      <c r="D22" s="1246"/>
      <c r="E22" s="1193"/>
      <c r="F22" s="703" t="s">
        <v>427</v>
      </c>
      <c r="G22" s="663">
        <f t="shared" ref="G22:I22" si="10">G20+7</f>
        <v>44386</v>
      </c>
      <c r="H22" s="663">
        <f t="shared" si="10"/>
        <v>44392</v>
      </c>
      <c r="I22" s="663">
        <f t="shared" si="10"/>
        <v>44396</v>
      </c>
      <c r="J22" s="663"/>
    </row>
    <row r="23" spans="1:13" ht="21" customHeight="1">
      <c r="A23" s="31"/>
      <c r="B23" s="346"/>
      <c r="C23" s="31"/>
      <c r="D23" s="31"/>
      <c r="E23" s="31"/>
      <c r="F23" s="700"/>
      <c r="G23" s="700"/>
      <c r="H23" s="700"/>
      <c r="I23" s="700"/>
      <c r="J23" s="700"/>
    </row>
    <row r="24" spans="1:13" ht="18" customHeight="1">
      <c r="A24" s="29"/>
      <c r="B24" s="30"/>
      <c r="C24" s="31"/>
      <c r="D24" s="31"/>
      <c r="E24" s="31"/>
      <c r="H24" s="32"/>
      <c r="I24" s="123" t="s">
        <v>84</v>
      </c>
      <c r="J24" s="32"/>
      <c r="K24" s="32"/>
    </row>
    <row r="25" spans="1:13" ht="18" customHeight="1">
      <c r="A25" s="33" t="s">
        <v>190</v>
      </c>
      <c r="B25" s="34"/>
      <c r="C25" s="35"/>
      <c r="D25" s="36"/>
      <c r="E25" s="32"/>
      <c r="F25" s="32"/>
      <c r="G25" s="32"/>
      <c r="H25" s="32"/>
      <c r="I25" s="32"/>
      <c r="J25" s="32"/>
      <c r="K25" s="32"/>
    </row>
    <row r="26" spans="1:13" ht="18" customHeight="1"/>
    <row r="27" spans="1:13" ht="18" customHeight="1"/>
    <row r="28" spans="1:13" ht="18" customHeight="1">
      <c r="A28" s="1131" t="s">
        <v>221</v>
      </c>
      <c r="B28" s="1132"/>
      <c r="C28" s="1233" t="s">
        <v>217</v>
      </c>
      <c r="D28" s="1234"/>
      <c r="E28" s="1235"/>
      <c r="F28" s="37" t="s">
        <v>73</v>
      </c>
      <c r="G28" s="38" t="s">
        <v>222</v>
      </c>
      <c r="H28" s="39" t="s">
        <v>73</v>
      </c>
      <c r="I28" s="1236" t="s">
        <v>73</v>
      </c>
      <c r="J28" s="1237"/>
      <c r="K28" s="1238"/>
      <c r="L28" s="124"/>
      <c r="M28" s="666"/>
    </row>
    <row r="29" spans="1:13" s="2" customFormat="1" ht="31.5" customHeight="1">
      <c r="A29" s="1133"/>
      <c r="B29" s="1134"/>
      <c r="C29" s="688"/>
      <c r="D29" s="692" t="s">
        <v>299</v>
      </c>
      <c r="E29" s="690"/>
      <c r="F29" s="41" t="s">
        <v>46</v>
      </c>
      <c r="G29" s="42" t="s">
        <v>223</v>
      </c>
      <c r="H29" s="43" t="s">
        <v>46</v>
      </c>
      <c r="I29" s="125" t="s">
        <v>244</v>
      </c>
      <c r="J29" s="126" t="s">
        <v>245</v>
      </c>
      <c r="K29" s="126" t="s">
        <v>246</v>
      </c>
      <c r="L29" s="124"/>
      <c r="M29" s="666"/>
    </row>
    <row r="30" spans="1:13" s="3" customFormat="1" ht="15.75">
      <c r="A30" s="696" t="str">
        <f>'Yangon (MIP &amp; MITT)'!A9</f>
        <v>BLANK</v>
      </c>
      <c r="B30" s="44">
        <f>'Yangon (MIP &amp; MITT)'!B9</f>
        <v>0</v>
      </c>
      <c r="C30" s="45" t="s">
        <v>214</v>
      </c>
      <c r="D30" s="684">
        <f>'Yangon (MIP &amp; MITT)'!D9</f>
        <v>44380</v>
      </c>
      <c r="E30" s="685" t="s">
        <v>23</v>
      </c>
      <c r="F30" s="684">
        <f>D30+2</f>
        <v>44382</v>
      </c>
      <c r="G30" s="718" t="s">
        <v>422</v>
      </c>
      <c r="H30" s="48">
        <v>44379</v>
      </c>
      <c r="I30" s="48">
        <f>H30+7</f>
        <v>44386</v>
      </c>
      <c r="J30" s="48"/>
      <c r="K30" s="48">
        <f>H30+9</f>
        <v>44388</v>
      </c>
      <c r="L30" s="121" t="s">
        <v>247</v>
      </c>
      <c r="M30" s="666"/>
    </row>
    <row r="31" spans="1:13" s="3" customFormat="1" ht="15.75">
      <c r="A31" s="1037" t="str">
        <f>'Yangon (MIP &amp; MITT)'!A10</f>
        <v>CAPE FAWLEY</v>
      </c>
      <c r="B31" s="50" t="str">
        <f>'Yangon (MIP &amp; MITT)'!B10</f>
        <v>056S</v>
      </c>
      <c r="C31" s="51" t="s">
        <v>215</v>
      </c>
      <c r="D31" s="52">
        <f>'Yangon (MIP &amp; MITT)'!D10</f>
        <v>44374</v>
      </c>
      <c r="E31" s="53" t="s">
        <v>28</v>
      </c>
      <c r="F31" s="52">
        <f>D31+2</f>
        <v>44376</v>
      </c>
      <c r="G31" s="704" t="s">
        <v>552</v>
      </c>
      <c r="H31" s="55">
        <v>44378</v>
      </c>
      <c r="I31" s="55">
        <f>H31+7</f>
        <v>44385</v>
      </c>
      <c r="J31" s="55">
        <f>H31+11</f>
        <v>44389</v>
      </c>
      <c r="K31" s="55"/>
      <c r="L31" s="122" t="s">
        <v>56</v>
      </c>
      <c r="M31" s="666"/>
    </row>
    <row r="32" spans="1:13" s="3" customFormat="1" ht="15.75">
      <c r="A32" s="56" t="str">
        <f>'Yangon (MIP &amp; MITT)'!A11</f>
        <v>ELA</v>
      </c>
      <c r="B32" s="57" t="str">
        <f>'Yangon (MIP &amp; MITT)'!B11</f>
        <v>024S</v>
      </c>
      <c r="C32" s="58" t="str">
        <f>'Yangon (MIP &amp; MITT)'!C11</f>
        <v>CAT LAI</v>
      </c>
      <c r="D32" s="59">
        <f>'Yangon (MIP &amp; MITT)'!D11</f>
        <v>44375</v>
      </c>
      <c r="E32" s="60" t="str">
        <f>'Yangon (MIP &amp; MITT)'!E11</f>
        <v>MON</v>
      </c>
      <c r="F32" s="59">
        <f>D32+4</f>
        <v>44379</v>
      </c>
      <c r="G32" s="54"/>
      <c r="H32" s="55"/>
      <c r="I32" s="55"/>
      <c r="J32" s="55"/>
      <c r="K32" s="55"/>
      <c r="L32" s="122"/>
      <c r="M32" s="120"/>
    </row>
    <row r="33" spans="1:13" s="3" customFormat="1" ht="15.75">
      <c r="A33" s="61" t="str">
        <f>'Yangon (MIP &amp; MITT)'!A12</f>
        <v>LADY OF LUCK</v>
      </c>
      <c r="B33" s="62" t="str">
        <f>'Yangon (MIP &amp; MITT)'!B12</f>
        <v>157S</v>
      </c>
      <c r="C33" s="63" t="s">
        <v>215</v>
      </c>
      <c r="D33" s="64">
        <f>'Yangon (MIP &amp; MITT)'!D12</f>
        <v>44375</v>
      </c>
      <c r="E33" s="65" t="s">
        <v>43</v>
      </c>
      <c r="F33" s="64">
        <f>D33+2</f>
        <v>44377</v>
      </c>
      <c r="G33" s="705" t="s">
        <v>429</v>
      </c>
      <c r="H33" s="66">
        <v>44380</v>
      </c>
      <c r="I33" s="66">
        <f>H33+9</f>
        <v>44389</v>
      </c>
      <c r="J33" s="127"/>
      <c r="K33" s="520">
        <f>H33+8</f>
        <v>44388</v>
      </c>
      <c r="L33" s="128" t="s">
        <v>248</v>
      </c>
      <c r="M33" s="120"/>
    </row>
    <row r="34" spans="1:13" s="3" customFormat="1" ht="24" customHeight="1">
      <c r="A34" s="696" t="str">
        <f>'Yangon (MIP &amp; MITT)'!A13</f>
        <v>TBA</v>
      </c>
      <c r="B34" s="44">
        <f>'Yangon (MIP &amp; MITT)'!B13</f>
        <v>0</v>
      </c>
      <c r="C34" s="45" t="s">
        <v>214</v>
      </c>
      <c r="D34" s="684">
        <f>'Yangon (MIP &amp; MITT)'!D13</f>
        <v>44387</v>
      </c>
      <c r="E34" s="685" t="s">
        <v>23</v>
      </c>
      <c r="F34" s="684">
        <f>D34+2</f>
        <v>44389</v>
      </c>
      <c r="G34" s="718" t="s">
        <v>423</v>
      </c>
      <c r="H34" s="48">
        <f>H30+7</f>
        <v>44386</v>
      </c>
      <c r="I34" s="48">
        <f t="shared" ref="I34" si="11">I30+7</f>
        <v>44393</v>
      </c>
      <c r="J34" s="48"/>
      <c r="K34" s="48">
        <f t="shared" ref="K34" si="12">K30+7</f>
        <v>44395</v>
      </c>
      <c r="L34" s="129"/>
      <c r="M34" s="666"/>
    </row>
    <row r="35" spans="1:13" s="3" customFormat="1" ht="15.75">
      <c r="A35" s="1037" t="str">
        <f>'Yangon (MIP &amp; MITT)'!A14</f>
        <v>GREEN HORIZON</v>
      </c>
      <c r="B35" s="50" t="str">
        <f>'Yangon (MIP &amp; MITT)'!B14</f>
        <v>109S</v>
      </c>
      <c r="C35" s="51" t="s">
        <v>215</v>
      </c>
      <c r="D35" s="52">
        <f>'Yangon (MIP &amp; MITT)'!D14</f>
        <v>44381</v>
      </c>
      <c r="E35" s="53" t="s">
        <v>28</v>
      </c>
      <c r="F35" s="52">
        <f>D35+2</f>
        <v>44383</v>
      </c>
      <c r="G35" s="704" t="s">
        <v>427</v>
      </c>
      <c r="H35" s="55">
        <f>H31+7</f>
        <v>44385</v>
      </c>
      <c r="I35" s="55">
        <f>I31+7</f>
        <v>44392</v>
      </c>
      <c r="J35" s="55">
        <f>J31+7</f>
        <v>44396</v>
      </c>
      <c r="K35" s="55"/>
      <c r="L35" s="129"/>
      <c r="M35" s="666"/>
    </row>
    <row r="36" spans="1:13" s="3" customFormat="1" ht="15.75">
      <c r="A36" s="56" t="str">
        <f>'Yangon (MIP &amp; MITT)'!A15</f>
        <v>ELA</v>
      </c>
      <c r="B36" s="57" t="str">
        <f>'Yangon (MIP &amp; MITT)'!B15</f>
        <v>025S</v>
      </c>
      <c r="C36" s="58" t="str">
        <f>'Yangon (MIP &amp; MITT)'!C15</f>
        <v>CAT LAI</v>
      </c>
      <c r="D36" s="59">
        <f>'Yangon (MIP &amp; MITT)'!D15</f>
        <v>44382</v>
      </c>
      <c r="E36" s="60" t="str">
        <f>'Yangon (MIP &amp; MITT)'!E15</f>
        <v>MON</v>
      </c>
      <c r="F36" s="59">
        <f>D36+4</f>
        <v>44386</v>
      </c>
      <c r="G36" s="54"/>
      <c r="H36" s="55"/>
      <c r="I36" s="55"/>
      <c r="J36" s="130"/>
      <c r="K36" s="130"/>
      <c r="L36" s="129"/>
      <c r="M36" s="120"/>
    </row>
    <row r="37" spans="1:13" s="3" customFormat="1" ht="15.75">
      <c r="A37" s="61" t="str">
        <f>'Yangon (MIP &amp; MITT)'!A16</f>
        <v>CSCL LIMA</v>
      </c>
      <c r="B37" s="62" t="str">
        <f>'Yangon (MIP &amp; MITT)'!B16</f>
        <v>109S</v>
      </c>
      <c r="C37" s="63" t="s">
        <v>215</v>
      </c>
      <c r="D37" s="64">
        <f>'Yangon (MIP &amp; MITT)'!D16</f>
        <v>44382</v>
      </c>
      <c r="E37" s="65" t="s">
        <v>43</v>
      </c>
      <c r="F37" s="64">
        <f>D37+2</f>
        <v>44384</v>
      </c>
      <c r="G37" s="705" t="s">
        <v>556</v>
      </c>
      <c r="H37" s="67">
        <f>H33+7</f>
        <v>44387</v>
      </c>
      <c r="I37" s="67">
        <f>I33+7</f>
        <v>44396</v>
      </c>
      <c r="J37" s="131"/>
      <c r="K37" s="67">
        <f>K33+7</f>
        <v>44395</v>
      </c>
      <c r="L37" s="129"/>
      <c r="M37" s="666"/>
    </row>
    <row r="38" spans="1:13" s="3" customFormat="1" ht="15.75">
      <c r="A38" s="696" t="str">
        <f>'Yangon (MIP &amp; MITT)'!A17</f>
        <v>BLANK</v>
      </c>
      <c r="B38" s="44">
        <f>'Yangon (MIP &amp; MITT)'!B17</f>
        <v>0</v>
      </c>
      <c r="C38" s="45" t="s">
        <v>214</v>
      </c>
      <c r="D38" s="684">
        <f>'Yangon (MIP &amp; MITT)'!D17</f>
        <v>44394</v>
      </c>
      <c r="E38" s="685" t="s">
        <v>23</v>
      </c>
      <c r="F38" s="684">
        <f>D38+2</f>
        <v>44396</v>
      </c>
      <c r="G38" s="718" t="s">
        <v>548</v>
      </c>
      <c r="H38" s="48">
        <f>H34+7</f>
        <v>44393</v>
      </c>
      <c r="I38" s="48">
        <f>I34+7</f>
        <v>44400</v>
      </c>
      <c r="J38" s="48"/>
      <c r="K38" s="48">
        <f>K34+7</f>
        <v>44402</v>
      </c>
      <c r="L38" s="129"/>
      <c r="M38" s="666"/>
    </row>
    <row r="39" spans="1:13" s="3" customFormat="1" ht="21" customHeight="1">
      <c r="A39" s="1037" t="str">
        <f>'Yangon (MIP &amp; MITT)'!A18</f>
        <v>SANTA LOUKIA</v>
      </c>
      <c r="B39" s="50" t="str">
        <f>'Yangon (MIP &amp; MITT)'!B18</f>
        <v>164S</v>
      </c>
      <c r="C39" s="51" t="s">
        <v>215</v>
      </c>
      <c r="D39" s="52">
        <f>'Yangon (MIP &amp; MITT)'!D18</f>
        <v>44388</v>
      </c>
      <c r="E39" s="53" t="s">
        <v>28</v>
      </c>
      <c r="F39" s="52">
        <f>D39+2</f>
        <v>44390</v>
      </c>
      <c r="G39" s="704" t="s">
        <v>428</v>
      </c>
      <c r="H39" s="55">
        <f>H35+7</f>
        <v>44392</v>
      </c>
      <c r="I39" s="55">
        <f t="shared" ref="I39:J39" si="13">I35+7</f>
        <v>44399</v>
      </c>
      <c r="J39" s="55">
        <f t="shared" si="13"/>
        <v>44403</v>
      </c>
      <c r="K39" s="55"/>
      <c r="L39" s="129"/>
      <c r="M39" s="666"/>
    </row>
    <row r="40" spans="1:13" s="3" customFormat="1" ht="21" customHeight="1">
      <c r="A40" s="56" t="str">
        <f>'Yangon (MIP &amp; MITT)'!A19</f>
        <v>ELA</v>
      </c>
      <c r="B40" s="57" t="str">
        <f>'Yangon (MIP &amp; MITT)'!B19</f>
        <v>026S</v>
      </c>
      <c r="C40" s="58" t="str">
        <f>'Yangon (MIP &amp; MITT)'!C19</f>
        <v>CAT LAI</v>
      </c>
      <c r="D40" s="59">
        <f>'Yangon (MIP &amp; MITT)'!D19</f>
        <v>44389</v>
      </c>
      <c r="E40" s="60" t="str">
        <f>'Yangon (MIP &amp; MITT)'!E19</f>
        <v>MON</v>
      </c>
      <c r="F40" s="59">
        <f>D40+4</f>
        <v>44393</v>
      </c>
      <c r="G40" s="54"/>
      <c r="H40" s="55"/>
      <c r="I40" s="55"/>
      <c r="J40" s="130"/>
      <c r="K40" s="130"/>
      <c r="L40" s="129"/>
      <c r="M40" s="120"/>
    </row>
    <row r="41" spans="1:13" s="3" customFormat="1" ht="15.75">
      <c r="A41" s="61" t="str">
        <f>'Yangon (MIP &amp; MITT)'!A20</f>
        <v>LADY OF LUCK</v>
      </c>
      <c r="B41" s="62" t="str">
        <f>'Yangon (MIP &amp; MITT)'!B20</f>
        <v>158S</v>
      </c>
      <c r="C41" s="63" t="s">
        <v>215</v>
      </c>
      <c r="D41" s="64">
        <f>'Yangon (MIP &amp; MITT)'!D20</f>
        <v>44389</v>
      </c>
      <c r="E41" s="65" t="s">
        <v>43</v>
      </c>
      <c r="F41" s="64">
        <f>D41+2</f>
        <v>44391</v>
      </c>
      <c r="G41" s="705" t="s">
        <v>557</v>
      </c>
      <c r="H41" s="67">
        <f t="shared" ref="H41:I41" si="14">H37+7</f>
        <v>44394</v>
      </c>
      <c r="I41" s="67">
        <f t="shared" si="14"/>
        <v>44403</v>
      </c>
      <c r="J41" s="131"/>
      <c r="K41" s="67">
        <f t="shared" ref="K41" si="15">K37+7</f>
        <v>44402</v>
      </c>
      <c r="L41" s="129"/>
      <c r="M41" s="666"/>
    </row>
    <row r="42" spans="1:13" s="3" customFormat="1" ht="15.75">
      <c r="A42" s="696" t="str">
        <f>'Yangon (MIP &amp; MITT)'!A21</f>
        <v>TBA</v>
      </c>
      <c r="B42" s="44">
        <f>'Yangon (MIP &amp; MITT)'!B21</f>
        <v>0</v>
      </c>
      <c r="C42" s="45" t="s">
        <v>214</v>
      </c>
      <c r="D42" s="684">
        <f>'Yangon (MIP &amp; MITT)'!D21</f>
        <v>44401</v>
      </c>
      <c r="E42" s="685" t="s">
        <v>23</v>
      </c>
      <c r="F42" s="684">
        <f>D42+2</f>
        <v>44403</v>
      </c>
      <c r="G42" s="718" t="s">
        <v>549</v>
      </c>
      <c r="H42" s="48">
        <f t="shared" ref="H42:I42" si="16">H38+7</f>
        <v>44400</v>
      </c>
      <c r="I42" s="48">
        <f t="shared" si="16"/>
        <v>44407</v>
      </c>
      <c r="J42" s="48"/>
      <c r="K42" s="48">
        <f t="shared" ref="K42:K46" si="17">K38+7</f>
        <v>44409</v>
      </c>
      <c r="L42" s="129"/>
      <c r="M42" s="666"/>
    </row>
    <row r="43" spans="1:13" s="3" customFormat="1" ht="25.5" customHeight="1">
      <c r="A43" s="1037" t="str">
        <f>'Yangon (MIP &amp; MITT)'!A22</f>
        <v>CAPE FAWLEY</v>
      </c>
      <c r="B43" s="50" t="str">
        <f>'Yangon (MIP &amp; MITT)'!B22</f>
        <v>057S</v>
      </c>
      <c r="C43" s="51" t="s">
        <v>215</v>
      </c>
      <c r="D43" s="52">
        <f>'Yangon (MIP &amp; MITT)'!D22</f>
        <v>44395</v>
      </c>
      <c r="E43" s="53" t="s">
        <v>28</v>
      </c>
      <c r="F43" s="52">
        <f>D43+2</f>
        <v>44397</v>
      </c>
      <c r="G43" s="704" t="s">
        <v>553</v>
      </c>
      <c r="H43" s="55">
        <f>H39+7</f>
        <v>44399</v>
      </c>
      <c r="I43" s="55">
        <f t="shared" ref="I43:J43" si="18">I39+7</f>
        <v>44406</v>
      </c>
      <c r="J43" s="55">
        <f t="shared" si="18"/>
        <v>44410</v>
      </c>
      <c r="K43" s="55"/>
      <c r="L43" s="129"/>
      <c r="M43" s="666"/>
    </row>
    <row r="44" spans="1:13" s="3" customFormat="1" ht="25.5" customHeight="1">
      <c r="A44" s="56" t="str">
        <f>'Yangon (MIP &amp; MITT)'!A23</f>
        <v>ELA</v>
      </c>
      <c r="B44" s="57" t="str">
        <f>'Yangon (MIP &amp; MITT)'!B23</f>
        <v>027S</v>
      </c>
      <c r="C44" s="58" t="str">
        <f>'Yangon (MIP &amp; MITT)'!C23</f>
        <v>CAT LAI</v>
      </c>
      <c r="D44" s="59">
        <f>'Yangon (MIP &amp; MITT)'!D23</f>
        <v>44396</v>
      </c>
      <c r="E44" s="60" t="str">
        <f>'Yangon (MIP &amp; MITT)'!E23</f>
        <v>MON</v>
      </c>
      <c r="F44" s="59">
        <f>D44+4</f>
        <v>44400</v>
      </c>
      <c r="G44" s="54"/>
      <c r="H44" s="55"/>
      <c r="I44" s="55"/>
      <c r="J44" s="130"/>
      <c r="K44" s="130"/>
      <c r="L44" s="129"/>
      <c r="M44" s="120"/>
    </row>
    <row r="45" spans="1:13" s="3" customFormat="1" ht="15.75">
      <c r="A45" s="61" t="str">
        <f>'Yangon (MIP &amp; MITT)'!A24</f>
        <v>CSCL LIMA</v>
      </c>
      <c r="B45" s="62" t="str">
        <f>'Yangon (MIP &amp; MITT)'!B24</f>
        <v>110S</v>
      </c>
      <c r="C45" s="63" t="s">
        <v>215</v>
      </c>
      <c r="D45" s="64">
        <f>'Yangon (MIP &amp; MITT)'!D24</f>
        <v>44396</v>
      </c>
      <c r="E45" s="65" t="s">
        <v>43</v>
      </c>
      <c r="F45" s="64">
        <f>D45+2</f>
        <v>44398</v>
      </c>
      <c r="G45" s="705" t="s">
        <v>558</v>
      </c>
      <c r="H45" s="67">
        <f t="shared" ref="H45:I45" si="19">H41+7</f>
        <v>44401</v>
      </c>
      <c r="I45" s="67">
        <f t="shared" si="19"/>
        <v>44410</v>
      </c>
      <c r="J45" s="131"/>
      <c r="K45" s="67">
        <f t="shared" ref="K45" si="20">K41+7</f>
        <v>44409</v>
      </c>
      <c r="L45" s="129"/>
      <c r="M45" s="120"/>
    </row>
    <row r="46" spans="1:13" s="3" customFormat="1" ht="15.75">
      <c r="A46" s="696" t="str">
        <f>'Yangon (MIP &amp; MITT)'!A25</f>
        <v>TBA</v>
      </c>
      <c r="B46" s="44">
        <f>'Yangon (MIP &amp; MITT)'!B25</f>
        <v>0</v>
      </c>
      <c r="C46" s="45" t="s">
        <v>214</v>
      </c>
      <c r="D46" s="684">
        <f>'Yangon (MIP &amp; MITT)'!D25</f>
        <v>44408</v>
      </c>
      <c r="E46" s="685" t="s">
        <v>23</v>
      </c>
      <c r="F46" s="684">
        <f>D46+2</f>
        <v>44410</v>
      </c>
      <c r="G46" s="718" t="s">
        <v>550</v>
      </c>
      <c r="H46" s="48">
        <f t="shared" ref="H46:I46" si="21">H42+7</f>
        <v>44407</v>
      </c>
      <c r="I46" s="48">
        <f t="shared" si="21"/>
        <v>44414</v>
      </c>
      <c r="J46" s="48"/>
      <c r="K46" s="48">
        <f t="shared" si="17"/>
        <v>44416</v>
      </c>
      <c r="L46" s="129"/>
      <c r="M46" s="120"/>
    </row>
    <row r="47" spans="1:13" s="3" customFormat="1" ht="24.75" customHeight="1">
      <c r="A47" s="1037" t="str">
        <f>'Yangon (MIP &amp; MITT)'!A26</f>
        <v>GREEN HORIZON</v>
      </c>
      <c r="B47" s="50" t="str">
        <f>'Yangon (MIP &amp; MITT)'!B26</f>
        <v>110S</v>
      </c>
      <c r="C47" s="51" t="s">
        <v>215</v>
      </c>
      <c r="D47" s="52">
        <f>'Yangon (MIP &amp; MITT)'!D26</f>
        <v>44402</v>
      </c>
      <c r="E47" s="53" t="s">
        <v>28</v>
      </c>
      <c r="F47" s="52">
        <f>D47+2</f>
        <v>44404</v>
      </c>
      <c r="G47" s="704" t="s">
        <v>554</v>
      </c>
      <c r="H47" s="55">
        <f>H43+7</f>
        <v>44406</v>
      </c>
      <c r="I47" s="55">
        <f t="shared" ref="I47:J47" si="22">I43+7</f>
        <v>44413</v>
      </c>
      <c r="J47" s="55">
        <f t="shared" si="22"/>
        <v>44417</v>
      </c>
      <c r="K47" s="55"/>
      <c r="L47" s="129"/>
      <c r="M47" s="120"/>
    </row>
    <row r="48" spans="1:13" s="3" customFormat="1" ht="24.75" customHeight="1">
      <c r="A48" s="56" t="str">
        <f>'Yangon (MIP &amp; MITT)'!A27</f>
        <v>ELA</v>
      </c>
      <c r="B48" s="57" t="str">
        <f>'Yangon (MIP &amp; MITT)'!B27</f>
        <v>028S</v>
      </c>
      <c r="C48" s="58" t="str">
        <f>'Yangon (MIP &amp; MITT)'!C27</f>
        <v>CAT LAI</v>
      </c>
      <c r="D48" s="59">
        <f>'Yangon (MIP &amp; MITT)'!D27</f>
        <v>44403</v>
      </c>
      <c r="E48" s="60" t="str">
        <f>'Yangon (MIP &amp; MITT)'!E27</f>
        <v>MON</v>
      </c>
      <c r="F48" s="59">
        <f>D48+4</f>
        <v>44407</v>
      </c>
      <c r="G48" s="54"/>
      <c r="H48" s="55"/>
      <c r="I48" s="55"/>
      <c r="J48" s="130"/>
      <c r="K48" s="130"/>
      <c r="L48" s="129"/>
      <c r="M48" s="120"/>
    </row>
    <row r="49" spans="1:14" s="3" customFormat="1" ht="15.75">
      <c r="A49" s="61" t="str">
        <f>'Yangon (MIP &amp; MITT)'!A28</f>
        <v>LADY OF LUCK</v>
      </c>
      <c r="B49" s="62" t="str">
        <f>'Yangon (MIP &amp; MITT)'!B28</f>
        <v>159S</v>
      </c>
      <c r="C49" s="63" t="s">
        <v>215</v>
      </c>
      <c r="D49" s="64">
        <f>'Yangon (MIP &amp; MITT)'!D28</f>
        <v>44403</v>
      </c>
      <c r="E49" s="65" t="s">
        <v>43</v>
      </c>
      <c r="F49" s="64">
        <f>D49+2</f>
        <v>44405</v>
      </c>
      <c r="G49" s="705" t="s">
        <v>559</v>
      </c>
      <c r="H49" s="67">
        <f t="shared" ref="H49:I49" si="23">H45+7</f>
        <v>44408</v>
      </c>
      <c r="I49" s="67">
        <f t="shared" si="23"/>
        <v>44417</v>
      </c>
      <c r="J49" s="131"/>
      <c r="K49" s="67">
        <f t="shared" ref="K49:K50" si="24">K45+7</f>
        <v>44416</v>
      </c>
      <c r="L49" s="129"/>
      <c r="M49" s="120"/>
    </row>
    <row r="50" spans="1:14" s="3" customFormat="1" ht="15.75">
      <c r="A50" s="696" t="str">
        <f>'Yangon (MIP &amp; MITT)'!A29</f>
        <v>CTP FORTUNE</v>
      </c>
      <c r="B50" s="44" t="str">
        <f>'Yangon (MIP &amp; MITT)'!B29</f>
        <v>222S</v>
      </c>
      <c r="C50" s="45" t="s">
        <v>214</v>
      </c>
      <c r="D50" s="684">
        <f>'Yangon (MIP &amp; MITT)'!D29</f>
        <v>44415</v>
      </c>
      <c r="E50" s="685" t="s">
        <v>23</v>
      </c>
      <c r="F50" s="684">
        <f>D50+2</f>
        <v>44417</v>
      </c>
      <c r="G50" s="718" t="s">
        <v>551</v>
      </c>
      <c r="H50" s="48">
        <f t="shared" ref="H50:I50" si="25">H46+7</f>
        <v>44414</v>
      </c>
      <c r="I50" s="48">
        <f t="shared" si="25"/>
        <v>44421</v>
      </c>
      <c r="J50" s="48"/>
      <c r="K50" s="48">
        <f t="shared" si="24"/>
        <v>44423</v>
      </c>
      <c r="L50" s="129"/>
      <c r="M50" s="666"/>
    </row>
    <row r="51" spans="1:14" s="3" customFormat="1" ht="24.75" customHeight="1">
      <c r="A51" s="1037" t="str">
        <f>'Yangon (MIP &amp; MITT)'!A30</f>
        <v>SANTA LOUKIA</v>
      </c>
      <c r="B51" s="50" t="str">
        <f>'Yangon (MIP &amp; MITT)'!B30</f>
        <v>167S</v>
      </c>
      <c r="C51" s="51" t="s">
        <v>215</v>
      </c>
      <c r="D51" s="52">
        <f>'Yangon (MIP &amp; MITT)'!D30</f>
        <v>44409</v>
      </c>
      <c r="E51" s="53" t="s">
        <v>28</v>
      </c>
      <c r="F51" s="52">
        <f>D51+2</f>
        <v>44411</v>
      </c>
      <c r="G51" s="704" t="s">
        <v>555</v>
      </c>
      <c r="H51" s="55">
        <f>H47+7</f>
        <v>44413</v>
      </c>
      <c r="I51" s="55">
        <f t="shared" ref="I51:J51" si="26">I47+7</f>
        <v>44420</v>
      </c>
      <c r="J51" s="55">
        <f t="shared" si="26"/>
        <v>44424</v>
      </c>
      <c r="K51" s="55"/>
      <c r="L51" s="129"/>
      <c r="M51" s="666"/>
    </row>
    <row r="52" spans="1:14" s="3" customFormat="1" ht="24.75" customHeight="1">
      <c r="A52" s="56" t="str">
        <f>'Yangon (MIP &amp; MITT)'!A31</f>
        <v>ELA</v>
      </c>
      <c r="B52" s="57" t="str">
        <f>'Yangon (MIP &amp; MITT)'!B31</f>
        <v>029S</v>
      </c>
      <c r="C52" s="58" t="str">
        <f>'Yangon (MIP &amp; MITT)'!C31</f>
        <v>CAT LAI</v>
      </c>
      <c r="D52" s="59">
        <f>'Yangon (MIP &amp; MITT)'!D31</f>
        <v>44410</v>
      </c>
      <c r="E52" s="60" t="str">
        <f>'Yangon (MIP &amp; MITT)'!E31</f>
        <v>MON</v>
      </c>
      <c r="F52" s="59">
        <f>D52+4</f>
        <v>44414</v>
      </c>
      <c r="G52" s="54"/>
      <c r="H52" s="55"/>
      <c r="I52" s="55"/>
      <c r="J52" s="130"/>
      <c r="K52" s="130"/>
      <c r="L52" s="129"/>
      <c r="M52" s="666"/>
    </row>
    <row r="53" spans="1:14" s="3" customFormat="1" ht="15.75">
      <c r="A53" s="61" t="str">
        <f>'Yangon (MIP &amp; MITT)'!A32</f>
        <v>CSCL LIMA</v>
      </c>
      <c r="B53" s="62" t="str">
        <f>'Yangon (MIP &amp; MITT)'!B32</f>
        <v>111S</v>
      </c>
      <c r="C53" s="63" t="s">
        <v>215</v>
      </c>
      <c r="D53" s="64">
        <f>'Yangon (MIP &amp; MITT)'!D32</f>
        <v>44410</v>
      </c>
      <c r="E53" s="65" t="s">
        <v>43</v>
      </c>
      <c r="F53" s="64">
        <f>D53+2</f>
        <v>44412</v>
      </c>
      <c r="G53" s="705" t="s">
        <v>560</v>
      </c>
      <c r="H53" s="67">
        <f t="shared" ref="H53:I53" si="27">H49+7</f>
        <v>44415</v>
      </c>
      <c r="I53" s="67">
        <f t="shared" si="27"/>
        <v>44424</v>
      </c>
      <c r="J53" s="131"/>
      <c r="K53" s="67">
        <f t="shared" ref="K53" si="28">K49+7</f>
        <v>44423</v>
      </c>
      <c r="L53" s="129"/>
      <c r="M53" s="666"/>
    </row>
    <row r="54" spans="1:14" s="3" customFormat="1" ht="15.75">
      <c r="A54" s="532"/>
      <c r="B54" s="533"/>
      <c r="C54" s="530"/>
      <c r="D54" s="530"/>
      <c r="E54" s="530"/>
      <c r="F54" s="530"/>
      <c r="G54" s="534"/>
      <c r="H54" s="535"/>
      <c r="I54" s="535"/>
      <c r="J54" s="536"/>
      <c r="K54" s="535"/>
      <c r="L54" s="129"/>
      <c r="M54" s="531"/>
    </row>
    <row r="55" spans="1:14" s="3" customFormat="1" ht="15.75">
      <c r="A55" s="68" t="s">
        <v>201</v>
      </c>
      <c r="B55" s="69"/>
      <c r="C55" s="70"/>
      <c r="D55" s="71"/>
      <c r="E55" s="71"/>
      <c r="F55" s="72"/>
      <c r="G55" s="72"/>
      <c r="H55" s="72"/>
      <c r="I55" s="72"/>
      <c r="J55" s="72"/>
      <c r="K55" s="72"/>
      <c r="L55" s="129"/>
      <c r="M55" s="666"/>
    </row>
    <row r="56" spans="1:14" s="3" customFormat="1" ht="15.75">
      <c r="A56" s="73" t="s">
        <v>274</v>
      </c>
      <c r="B56" s="74"/>
      <c r="C56" s="75"/>
      <c r="D56" s="75"/>
      <c r="E56" s="75"/>
      <c r="F56" s="76"/>
      <c r="G56" s="76"/>
      <c r="H56" s="4"/>
      <c r="I56" s="4"/>
      <c r="J56" s="72"/>
      <c r="K56" s="72"/>
      <c r="L56" s="129"/>
      <c r="M56" s="666"/>
    </row>
    <row r="57" spans="1:14" s="3" customFormat="1" ht="15.75">
      <c r="A57" s="77" t="s">
        <v>261</v>
      </c>
      <c r="B57" s="78"/>
      <c r="C57" s="79"/>
      <c r="D57" s="80"/>
      <c r="E57" s="81"/>
      <c r="F57" s="81"/>
      <c r="G57" s="82"/>
      <c r="H57" s="4"/>
      <c r="I57" s="4"/>
      <c r="J57" s="4"/>
      <c r="K57" s="4"/>
      <c r="L57" s="4"/>
      <c r="M57" s="4"/>
    </row>
    <row r="58" spans="1:14" s="3" customFormat="1" ht="18">
      <c r="A58" s="83" t="s">
        <v>373</v>
      </c>
      <c r="B58" s="84"/>
      <c r="C58" s="85"/>
      <c r="D58" s="86"/>
      <c r="E58" s="86"/>
      <c r="F58" s="87"/>
      <c r="G58" s="87"/>
      <c r="H58" s="72"/>
      <c r="I58" s="72"/>
      <c r="J58" s="72"/>
      <c r="K58" s="72"/>
      <c r="L58" s="72"/>
      <c r="M58" s="120"/>
    </row>
    <row r="59" spans="1:14" s="3" customFormat="1" ht="15.75">
      <c r="A59" s="88" t="s">
        <v>262</v>
      </c>
      <c r="B59" s="14"/>
      <c r="C59" s="15"/>
      <c r="D59" s="15"/>
      <c r="E59" s="15"/>
      <c r="F59" s="15"/>
      <c r="G59" s="15"/>
      <c r="H59" s="89"/>
      <c r="I59" s="89"/>
      <c r="J59" s="89"/>
      <c r="K59" s="89"/>
      <c r="L59" s="89"/>
      <c r="M59" s="120"/>
    </row>
    <row r="60" spans="1:14" s="3" customFormat="1" ht="15.75">
      <c r="A60" s="37" t="s">
        <v>221</v>
      </c>
      <c r="B60" s="90"/>
      <c r="C60" s="688"/>
      <c r="D60" s="691" t="s">
        <v>217</v>
      </c>
      <c r="E60" s="690"/>
      <c r="F60" s="37" t="s">
        <v>73</v>
      </c>
      <c r="G60" s="38" t="s">
        <v>222</v>
      </c>
      <c r="H60" s="91" t="s">
        <v>73</v>
      </c>
      <c r="I60" s="1230" t="s">
        <v>73</v>
      </c>
      <c r="J60" s="1231"/>
      <c r="K60" s="1231"/>
      <c r="L60" s="1231"/>
      <c r="M60" s="1232"/>
    </row>
    <row r="61" spans="1:14" s="3" customFormat="1" ht="15.75" customHeight="1">
      <c r="A61" s="40"/>
      <c r="B61" s="92"/>
      <c r="C61" s="688"/>
      <c r="D61" s="689" t="s">
        <v>299</v>
      </c>
      <c r="E61" s="690"/>
      <c r="F61" s="41" t="s">
        <v>46</v>
      </c>
      <c r="G61" s="93" t="s">
        <v>223</v>
      </c>
      <c r="H61" s="94" t="s">
        <v>249</v>
      </c>
      <c r="I61" s="132" t="s">
        <v>250</v>
      </c>
      <c r="J61" s="132" t="s">
        <v>251</v>
      </c>
      <c r="K61" s="132" t="s">
        <v>252</v>
      </c>
      <c r="L61" s="132" t="s">
        <v>60</v>
      </c>
      <c r="M61" s="132" t="s">
        <v>62</v>
      </c>
    </row>
    <row r="62" spans="1:14" s="3" customFormat="1" ht="15.75" customHeight="1">
      <c r="A62" s="696" t="str">
        <f t="shared" ref="A62:B65" si="29">A30</f>
        <v>BLANK</v>
      </c>
      <c r="B62" s="1012">
        <f t="shared" si="29"/>
        <v>0</v>
      </c>
      <c r="C62" s="45" t="s">
        <v>214</v>
      </c>
      <c r="D62" s="684">
        <f>D30</f>
        <v>44380</v>
      </c>
      <c r="E62" s="685" t="s">
        <v>23</v>
      </c>
      <c r="F62" s="684">
        <f>D62+2</f>
        <v>44382</v>
      </c>
      <c r="G62" s="706" t="s">
        <v>430</v>
      </c>
      <c r="H62" s="95">
        <v>44380</v>
      </c>
      <c r="I62" s="95">
        <f>H62+13</f>
        <v>44393</v>
      </c>
      <c r="J62" s="95"/>
      <c r="K62" s="95"/>
      <c r="L62" s="95">
        <f>H62+9</f>
        <v>44389</v>
      </c>
      <c r="M62" s="95">
        <f>H62+5</f>
        <v>44385</v>
      </c>
      <c r="N62" s="675" t="s">
        <v>253</v>
      </c>
    </row>
    <row r="63" spans="1:14" s="3" customFormat="1" ht="15.75">
      <c r="A63" s="1037" t="str">
        <f t="shared" si="29"/>
        <v>CAPE FAWLEY</v>
      </c>
      <c r="B63" s="50" t="str">
        <f t="shared" si="29"/>
        <v>056S</v>
      </c>
      <c r="C63" s="51" t="s">
        <v>215</v>
      </c>
      <c r="D63" s="52">
        <f>D31</f>
        <v>44374</v>
      </c>
      <c r="E63" s="53" t="s">
        <v>28</v>
      </c>
      <c r="F63" s="52">
        <f>D63+2</f>
        <v>44376</v>
      </c>
      <c r="G63" s="707" t="s">
        <v>565</v>
      </c>
      <c r="H63" s="96">
        <v>44383</v>
      </c>
      <c r="I63" s="96">
        <f>H63+7</f>
        <v>44390</v>
      </c>
      <c r="J63" s="96"/>
      <c r="K63" s="96"/>
      <c r="L63" s="96">
        <f>H63+18</f>
        <v>44401</v>
      </c>
      <c r="M63" s="96">
        <f>H63+21</f>
        <v>44404</v>
      </c>
      <c r="N63" s="676" t="s">
        <v>254</v>
      </c>
    </row>
    <row r="64" spans="1:14" s="3" customFormat="1" ht="15.75">
      <c r="A64" s="56" t="str">
        <f t="shared" si="29"/>
        <v>ELA</v>
      </c>
      <c r="B64" s="57" t="str">
        <f t="shared" si="29"/>
        <v>024S</v>
      </c>
      <c r="C64" s="58" t="str">
        <f>C32</f>
        <v>CAT LAI</v>
      </c>
      <c r="D64" s="59">
        <f>D32</f>
        <v>44375</v>
      </c>
      <c r="E64" s="60" t="str">
        <f>E32</f>
        <v>MON</v>
      </c>
      <c r="F64" s="59">
        <f>D64+4</f>
        <v>44379</v>
      </c>
      <c r="G64" s="115" t="s">
        <v>569</v>
      </c>
      <c r="H64" s="97">
        <v>44383</v>
      </c>
      <c r="I64" s="97">
        <f>H64+12</f>
        <v>44395</v>
      </c>
      <c r="J64" s="97">
        <f>H64+8</f>
        <v>44391</v>
      </c>
      <c r="K64" s="97"/>
      <c r="L64" s="97">
        <f>H64+14</f>
        <v>44397</v>
      </c>
      <c r="M64" s="97"/>
      <c r="N64" s="133" t="s">
        <v>255</v>
      </c>
    </row>
    <row r="65" spans="1:14" s="3" customFormat="1" ht="15.75">
      <c r="A65" s="998" t="str">
        <f t="shared" si="29"/>
        <v>LADY OF LUCK</v>
      </c>
      <c r="B65" s="997" t="str">
        <f t="shared" si="29"/>
        <v>157S</v>
      </c>
      <c r="C65" s="999" t="s">
        <v>215</v>
      </c>
      <c r="D65" s="993">
        <f>D33</f>
        <v>44375</v>
      </c>
      <c r="E65" s="995" t="s">
        <v>43</v>
      </c>
      <c r="F65" s="993">
        <f>D65+2</f>
        <v>44377</v>
      </c>
      <c r="G65" s="708" t="s">
        <v>216</v>
      </c>
      <c r="H65" s="99">
        <v>44352</v>
      </c>
      <c r="I65" s="99"/>
      <c r="J65" s="99">
        <f>H65+14</f>
        <v>44366</v>
      </c>
      <c r="K65" s="99"/>
      <c r="L65" s="99">
        <f>H65+11</f>
        <v>44363</v>
      </c>
      <c r="M65" s="99">
        <f>H65+17</f>
        <v>44369</v>
      </c>
      <c r="N65" s="677" t="s">
        <v>277</v>
      </c>
    </row>
    <row r="66" spans="1:14" s="3" customFormat="1" ht="16.5">
      <c r="A66" s="100"/>
      <c r="B66" s="101"/>
      <c r="C66" s="102"/>
      <c r="D66" s="103"/>
      <c r="E66" s="996"/>
      <c r="F66" s="994"/>
      <c r="G66" s="105" t="s">
        <v>216</v>
      </c>
      <c r="H66" s="106">
        <v>44356</v>
      </c>
      <c r="I66" s="106"/>
      <c r="J66" s="106">
        <f>H66+10</f>
        <v>44366</v>
      </c>
      <c r="K66" s="106">
        <f>H66+12</f>
        <v>44368</v>
      </c>
      <c r="L66" s="106"/>
      <c r="M66" s="106">
        <f>H66+6</f>
        <v>44362</v>
      </c>
      <c r="N66" s="678" t="s">
        <v>256</v>
      </c>
    </row>
    <row r="67" spans="1:14" s="3" customFormat="1" ht="16.5">
      <c r="A67" s="107"/>
      <c r="B67" s="108"/>
      <c r="C67" s="109"/>
      <c r="D67" s="110"/>
      <c r="E67" s="111"/>
      <c r="F67" s="112"/>
      <c r="G67" s="113" t="s">
        <v>433</v>
      </c>
      <c r="H67" s="114">
        <v>44379</v>
      </c>
      <c r="I67" s="114"/>
      <c r="J67" s="134">
        <f>H67+9</f>
        <v>44388</v>
      </c>
      <c r="K67" s="114">
        <f>H67+11</f>
        <v>44390</v>
      </c>
      <c r="L67" s="114"/>
      <c r="M67" s="114">
        <f>H67+6</f>
        <v>44385</v>
      </c>
      <c r="N67" s="135" t="s">
        <v>257</v>
      </c>
    </row>
    <row r="68" spans="1:14" s="3" customFormat="1" ht="15.75">
      <c r="A68" s="696" t="str">
        <f t="shared" ref="A68:B71" si="30">A34</f>
        <v>TBA</v>
      </c>
      <c r="B68" s="1038">
        <f t="shared" si="30"/>
        <v>0</v>
      </c>
      <c r="C68" s="45" t="s">
        <v>214</v>
      </c>
      <c r="D68" s="684">
        <f>D34</f>
        <v>44387</v>
      </c>
      <c r="E68" s="685" t="s">
        <v>23</v>
      </c>
      <c r="F68" s="684">
        <f>D68+2</f>
        <v>44389</v>
      </c>
      <c r="G68" s="706" t="s">
        <v>431</v>
      </c>
      <c r="H68" s="95">
        <f t="shared" ref="H68:H75" si="31">H62+7</f>
        <v>44387</v>
      </c>
      <c r="I68" s="95">
        <f t="shared" ref="I68" si="32">I62+7</f>
        <v>44400</v>
      </c>
      <c r="J68" s="95"/>
      <c r="K68" s="95"/>
      <c r="L68" s="95">
        <f>L62+7</f>
        <v>44396</v>
      </c>
      <c r="M68" s="95">
        <f>M62+7</f>
        <v>44392</v>
      </c>
    </row>
    <row r="69" spans="1:14" s="3" customFormat="1" ht="15.75">
      <c r="A69" s="1037" t="str">
        <f t="shared" si="30"/>
        <v>GREEN HORIZON</v>
      </c>
      <c r="B69" s="50" t="str">
        <f t="shared" si="30"/>
        <v>109S</v>
      </c>
      <c r="C69" s="51" t="s">
        <v>215</v>
      </c>
      <c r="D69" s="52">
        <f>D35</f>
        <v>44381</v>
      </c>
      <c r="E69" s="53" t="s">
        <v>28</v>
      </c>
      <c r="F69" s="52">
        <f>D69+2</f>
        <v>44383</v>
      </c>
      <c r="G69" s="707" t="s">
        <v>432</v>
      </c>
      <c r="H69" s="96">
        <f t="shared" ref="H69:H74" si="33">H63+7</f>
        <v>44390</v>
      </c>
      <c r="I69" s="96">
        <f>H69+7</f>
        <v>44397</v>
      </c>
      <c r="J69" s="96"/>
      <c r="K69" s="96"/>
      <c r="L69" s="96">
        <f>H69+18</f>
        <v>44408</v>
      </c>
      <c r="M69" s="96">
        <f>H69+21</f>
        <v>44411</v>
      </c>
    </row>
    <row r="70" spans="1:14" s="3" customFormat="1" ht="15.75">
      <c r="A70" s="56" t="str">
        <f t="shared" si="30"/>
        <v>ELA</v>
      </c>
      <c r="B70" s="57" t="str">
        <f t="shared" si="30"/>
        <v>025S</v>
      </c>
      <c r="C70" s="58" t="str">
        <f>C36</f>
        <v>CAT LAI</v>
      </c>
      <c r="D70" s="59">
        <f>D36</f>
        <v>44382</v>
      </c>
      <c r="E70" s="60" t="str">
        <f>E36</f>
        <v>MON</v>
      </c>
      <c r="F70" s="59">
        <f>D70+4</f>
        <v>44386</v>
      </c>
      <c r="G70" s="115" t="s">
        <v>570</v>
      </c>
      <c r="H70" s="97">
        <f t="shared" si="33"/>
        <v>44390</v>
      </c>
      <c r="I70" s="97">
        <f>H70+12</f>
        <v>44402</v>
      </c>
      <c r="J70" s="97">
        <f>H70+8</f>
        <v>44398</v>
      </c>
      <c r="K70" s="97"/>
      <c r="L70" s="97">
        <f>H70+14</f>
        <v>44404</v>
      </c>
      <c r="M70" s="97"/>
    </row>
    <row r="71" spans="1:14" s="3" customFormat="1" ht="15.75">
      <c r="A71" s="998" t="str">
        <f t="shared" si="30"/>
        <v>CSCL LIMA</v>
      </c>
      <c r="B71" s="997" t="str">
        <f t="shared" si="30"/>
        <v>109S</v>
      </c>
      <c r="C71" s="999" t="s">
        <v>215</v>
      </c>
      <c r="D71" s="993">
        <f>D37</f>
        <v>44382</v>
      </c>
      <c r="E71" s="995" t="s">
        <v>43</v>
      </c>
      <c r="F71" s="993">
        <f>D71+2</f>
        <v>44384</v>
      </c>
      <c r="G71" s="708" t="s">
        <v>361</v>
      </c>
      <c r="H71" s="99">
        <f t="shared" si="33"/>
        <v>44359</v>
      </c>
      <c r="I71" s="99"/>
      <c r="J71" s="99">
        <f>H71+14</f>
        <v>44373</v>
      </c>
      <c r="K71" s="99"/>
      <c r="L71" s="99">
        <f>H71+11</f>
        <v>44370</v>
      </c>
      <c r="M71" s="99">
        <f>H71+17</f>
        <v>44376</v>
      </c>
    </row>
    <row r="72" spans="1:14" s="3" customFormat="1" ht="16.5">
      <c r="A72" s="1013"/>
      <c r="B72" s="101"/>
      <c r="C72" s="102"/>
      <c r="D72" s="103"/>
      <c r="E72" s="996"/>
      <c r="F72" s="1000"/>
      <c r="G72" s="105" t="s">
        <v>216</v>
      </c>
      <c r="H72" s="106">
        <f t="shared" si="33"/>
        <v>44363</v>
      </c>
      <c r="I72" s="106"/>
      <c r="J72" s="106">
        <f>H72+10</f>
        <v>44373</v>
      </c>
      <c r="K72" s="106">
        <f>H72+12</f>
        <v>44375</v>
      </c>
      <c r="L72" s="106"/>
      <c r="M72" s="106">
        <f>H72+6</f>
        <v>44369</v>
      </c>
    </row>
    <row r="73" spans="1:14" s="3" customFormat="1" ht="15" customHeight="1">
      <c r="A73" s="107"/>
      <c r="B73" s="108"/>
      <c r="C73" s="109"/>
      <c r="D73" s="110"/>
      <c r="E73" s="111"/>
      <c r="F73" s="110"/>
      <c r="G73" s="113" t="s">
        <v>434</v>
      </c>
      <c r="H73" s="114">
        <f t="shared" si="33"/>
        <v>44386</v>
      </c>
      <c r="I73" s="114"/>
      <c r="J73" s="134">
        <f>H73+9</f>
        <v>44395</v>
      </c>
      <c r="K73" s="114">
        <f>H73+11</f>
        <v>44397</v>
      </c>
      <c r="L73" s="114"/>
      <c r="M73" s="114">
        <f>H73+6</f>
        <v>44392</v>
      </c>
    </row>
    <row r="74" spans="1:14" s="3" customFormat="1" ht="15.75">
      <c r="A74" s="696" t="str">
        <f t="shared" ref="A74:B77" si="34">A38</f>
        <v>BLANK</v>
      </c>
      <c r="B74" s="683">
        <f t="shared" si="34"/>
        <v>0</v>
      </c>
      <c r="C74" s="45" t="s">
        <v>214</v>
      </c>
      <c r="D74" s="46">
        <f>D38</f>
        <v>44394</v>
      </c>
      <c r="E74" s="47" t="s">
        <v>23</v>
      </c>
      <c r="F74" s="684">
        <f>D74+2</f>
        <v>44396</v>
      </c>
      <c r="G74" s="706" t="s">
        <v>561</v>
      </c>
      <c r="H74" s="95">
        <f t="shared" si="33"/>
        <v>44394</v>
      </c>
      <c r="I74" s="95">
        <f>I68+7</f>
        <v>44407</v>
      </c>
      <c r="J74" s="95"/>
      <c r="K74" s="95"/>
      <c r="L74" s="95">
        <f>L68+7</f>
        <v>44403</v>
      </c>
      <c r="M74" s="95">
        <f>M68+7</f>
        <v>44399</v>
      </c>
    </row>
    <row r="75" spans="1:14" s="3" customFormat="1" ht="15.75">
      <c r="A75" s="1037" t="str">
        <f t="shared" si="34"/>
        <v>SANTA LOUKIA</v>
      </c>
      <c r="B75" s="50" t="str">
        <f t="shared" si="34"/>
        <v>164S</v>
      </c>
      <c r="C75" s="51" t="s">
        <v>215</v>
      </c>
      <c r="D75" s="52">
        <f>D69+7</f>
        <v>44388</v>
      </c>
      <c r="E75" s="53" t="s">
        <v>28</v>
      </c>
      <c r="F75" s="52">
        <f>D75+2</f>
        <v>44390</v>
      </c>
      <c r="G75" s="707" t="s">
        <v>566</v>
      </c>
      <c r="H75" s="96">
        <f t="shared" si="31"/>
        <v>44397</v>
      </c>
      <c r="I75" s="96">
        <f>H75+7</f>
        <v>44404</v>
      </c>
      <c r="J75" s="96"/>
      <c r="K75" s="96"/>
      <c r="L75" s="96">
        <f>H75+18</f>
        <v>44415</v>
      </c>
      <c r="M75" s="96">
        <f>H75+21</f>
        <v>44418</v>
      </c>
    </row>
    <row r="76" spans="1:14" ht="15.75">
      <c r="A76" s="56" t="str">
        <f t="shared" si="34"/>
        <v>ELA</v>
      </c>
      <c r="B76" s="57" t="str">
        <f t="shared" si="34"/>
        <v>026S</v>
      </c>
      <c r="C76" s="58" t="str">
        <f>C40</f>
        <v>CAT LAI</v>
      </c>
      <c r="D76" s="59">
        <f>D40</f>
        <v>44389</v>
      </c>
      <c r="E76" s="60" t="str">
        <f>E40</f>
        <v>MON</v>
      </c>
      <c r="F76" s="59">
        <f>D76+4</f>
        <v>44393</v>
      </c>
      <c r="G76" s="115" t="s">
        <v>571</v>
      </c>
      <c r="H76" s="97">
        <f t="shared" ref="H76" si="35">H70+7</f>
        <v>44397</v>
      </c>
      <c r="I76" s="97">
        <f>H76+12</f>
        <v>44409</v>
      </c>
      <c r="J76" s="97">
        <f>H76+8</f>
        <v>44405</v>
      </c>
      <c r="K76" s="97"/>
      <c r="L76" s="97">
        <f>H76+14</f>
        <v>44411</v>
      </c>
      <c r="M76" s="97"/>
    </row>
    <row r="77" spans="1:14" s="4" customFormat="1" ht="15" customHeight="1">
      <c r="A77" s="998" t="str">
        <f t="shared" si="34"/>
        <v>LADY OF LUCK</v>
      </c>
      <c r="B77" s="997" t="str">
        <f t="shared" si="34"/>
        <v>158S</v>
      </c>
      <c r="C77" s="1011" t="s">
        <v>215</v>
      </c>
      <c r="D77" s="993">
        <f>D41</f>
        <v>44389</v>
      </c>
      <c r="E77" s="995" t="s">
        <v>43</v>
      </c>
      <c r="F77" s="993">
        <f>D77+2</f>
        <v>44391</v>
      </c>
      <c r="G77" s="708" t="s">
        <v>216</v>
      </c>
      <c r="H77" s="99">
        <f>H71+7</f>
        <v>44366</v>
      </c>
      <c r="I77" s="99"/>
      <c r="J77" s="99">
        <f>H77+14</f>
        <v>44380</v>
      </c>
      <c r="K77" s="99"/>
      <c r="L77" s="99">
        <f>H77+11</f>
        <v>44377</v>
      </c>
      <c r="M77" s="99">
        <f>H77+17</f>
        <v>44383</v>
      </c>
    </row>
    <row r="78" spans="1:14" ht="16.5">
      <c r="A78" s="100"/>
      <c r="B78" s="101"/>
      <c r="C78" s="102"/>
      <c r="D78" s="103"/>
      <c r="E78" s="104"/>
      <c r="F78" s="1000"/>
      <c r="G78" s="105" t="s">
        <v>216</v>
      </c>
      <c r="H78" s="106">
        <f t="shared" ref="H78:I80" si="36">H72+7</f>
        <v>44370</v>
      </c>
      <c r="I78" s="106"/>
      <c r="J78" s="106">
        <f>H78+10</f>
        <v>44380</v>
      </c>
      <c r="K78" s="106">
        <f>H78+12</f>
        <v>44382</v>
      </c>
      <c r="L78" s="106"/>
      <c r="M78" s="106">
        <f>H78+6</f>
        <v>44376</v>
      </c>
    </row>
    <row r="79" spans="1:14" s="4" customFormat="1" ht="15" customHeight="1">
      <c r="A79" s="107"/>
      <c r="B79" s="108"/>
      <c r="C79" s="109"/>
      <c r="D79" s="110"/>
      <c r="E79" s="111"/>
      <c r="F79" s="110"/>
      <c r="G79" s="113" t="s">
        <v>575</v>
      </c>
      <c r="H79" s="114">
        <f t="shared" si="36"/>
        <v>44393</v>
      </c>
      <c r="I79" s="114"/>
      <c r="J79" s="134">
        <f>H79+9</f>
        <v>44402</v>
      </c>
      <c r="K79" s="114">
        <f>H79+11</f>
        <v>44404</v>
      </c>
      <c r="L79" s="114"/>
      <c r="M79" s="114">
        <f>H79+6</f>
        <v>44399</v>
      </c>
    </row>
    <row r="80" spans="1:14" s="5" customFormat="1" ht="21" customHeight="1">
      <c r="A80" s="696" t="str">
        <f t="shared" ref="A80:B83" si="37">A42</f>
        <v>TBA</v>
      </c>
      <c r="B80" s="683">
        <f t="shared" si="37"/>
        <v>0</v>
      </c>
      <c r="C80" s="45" t="s">
        <v>214</v>
      </c>
      <c r="D80" s="46">
        <f>D74+7</f>
        <v>44401</v>
      </c>
      <c r="E80" s="47" t="s">
        <v>23</v>
      </c>
      <c r="F80" s="684">
        <f>D80+2</f>
        <v>44403</v>
      </c>
      <c r="G80" s="706" t="s">
        <v>562</v>
      </c>
      <c r="H80" s="95">
        <f>H74+7</f>
        <v>44401</v>
      </c>
      <c r="I80" s="95">
        <f t="shared" si="36"/>
        <v>44414</v>
      </c>
      <c r="J80" s="95"/>
      <c r="K80" s="95"/>
      <c r="L80" s="95">
        <f t="shared" ref="L80" si="38">L74+7</f>
        <v>44410</v>
      </c>
      <c r="M80" s="95">
        <f t="shared" ref="M80" si="39">M74+7</f>
        <v>44406</v>
      </c>
    </row>
    <row r="81" spans="1:13" s="5" customFormat="1" ht="21" customHeight="1">
      <c r="A81" s="1037" t="str">
        <f t="shared" si="37"/>
        <v>CAPE FAWLEY</v>
      </c>
      <c r="B81" s="50" t="str">
        <f t="shared" si="37"/>
        <v>057S</v>
      </c>
      <c r="C81" s="51" t="s">
        <v>215</v>
      </c>
      <c r="D81" s="52">
        <f>D75+7</f>
        <v>44395</v>
      </c>
      <c r="E81" s="53" t="s">
        <v>28</v>
      </c>
      <c r="F81" s="52">
        <f>D81+2</f>
        <v>44397</v>
      </c>
      <c r="G81" s="707" t="s">
        <v>567</v>
      </c>
      <c r="H81" s="96">
        <f>H75+7</f>
        <v>44404</v>
      </c>
      <c r="I81" s="96">
        <f>H81+7</f>
        <v>44411</v>
      </c>
      <c r="J81" s="96"/>
      <c r="K81" s="96"/>
      <c r="L81" s="96">
        <f>H81+18</f>
        <v>44422</v>
      </c>
      <c r="M81" s="96">
        <f>H81+21</f>
        <v>44425</v>
      </c>
    </row>
    <row r="82" spans="1:13" s="5" customFormat="1" ht="21" customHeight="1">
      <c r="A82" s="56" t="str">
        <f t="shared" si="37"/>
        <v>ELA</v>
      </c>
      <c r="B82" s="57" t="str">
        <f t="shared" si="37"/>
        <v>027S</v>
      </c>
      <c r="C82" s="58" t="s">
        <v>215</v>
      </c>
      <c r="D82" s="59">
        <f>D44</f>
        <v>44396</v>
      </c>
      <c r="E82" s="60" t="s">
        <v>43</v>
      </c>
      <c r="F82" s="59">
        <f>D82+4</f>
        <v>44400</v>
      </c>
      <c r="G82" s="115" t="s">
        <v>572</v>
      </c>
      <c r="H82" s="97">
        <f t="shared" ref="H82" si="40">H76+7</f>
        <v>44404</v>
      </c>
      <c r="I82" s="97">
        <f>H82+12</f>
        <v>44416</v>
      </c>
      <c r="J82" s="97">
        <f>H82+8</f>
        <v>44412</v>
      </c>
      <c r="K82" s="97"/>
      <c r="L82" s="97">
        <f>H82+14</f>
        <v>44418</v>
      </c>
      <c r="M82" s="97"/>
    </row>
    <row r="83" spans="1:13" s="5" customFormat="1" ht="22.5" customHeight="1">
      <c r="A83" s="998" t="str">
        <f t="shared" si="37"/>
        <v>CSCL LIMA</v>
      </c>
      <c r="B83" s="997" t="str">
        <f t="shared" si="37"/>
        <v>110S</v>
      </c>
      <c r="C83" s="1011" t="s">
        <v>215</v>
      </c>
      <c r="D83" s="993">
        <f>D45</f>
        <v>44396</v>
      </c>
      <c r="E83" s="995" t="s">
        <v>43</v>
      </c>
      <c r="F83" s="993">
        <f>D83+2</f>
        <v>44398</v>
      </c>
      <c r="G83" s="708" t="s">
        <v>216</v>
      </c>
      <c r="H83" s="99">
        <f>H77+7</f>
        <v>44373</v>
      </c>
      <c r="I83" s="99"/>
      <c r="J83" s="99">
        <f>H83+14</f>
        <v>44387</v>
      </c>
      <c r="K83" s="99"/>
      <c r="L83" s="99">
        <f>H83+11</f>
        <v>44384</v>
      </c>
      <c r="M83" s="99">
        <f>H83+17</f>
        <v>44390</v>
      </c>
    </row>
    <row r="84" spans="1:13" s="5" customFormat="1" ht="22.5" customHeight="1">
      <c r="A84" s="100"/>
      <c r="B84" s="101"/>
      <c r="C84" s="102"/>
      <c r="D84" s="103"/>
      <c r="E84" s="996"/>
      <c r="F84" s="1000"/>
      <c r="G84" s="105" t="s">
        <v>216</v>
      </c>
      <c r="H84" s="106">
        <f t="shared" ref="H84:I86" si="41">H78+7</f>
        <v>44377</v>
      </c>
      <c r="I84" s="106"/>
      <c r="J84" s="106">
        <f>H84+10</f>
        <v>44387</v>
      </c>
      <c r="K84" s="106">
        <f>H84+12</f>
        <v>44389</v>
      </c>
      <c r="L84" s="106"/>
      <c r="M84" s="106">
        <f>H84+6</f>
        <v>44383</v>
      </c>
    </row>
    <row r="85" spans="1:13" s="5" customFormat="1" ht="29.25" customHeight="1">
      <c r="A85" s="107"/>
      <c r="B85" s="108"/>
      <c r="C85" s="109"/>
      <c r="D85" s="110"/>
      <c r="E85" s="111"/>
      <c r="F85" s="110"/>
      <c r="G85" s="113" t="s">
        <v>576</v>
      </c>
      <c r="H85" s="114">
        <f t="shared" si="41"/>
        <v>44400</v>
      </c>
      <c r="I85" s="114"/>
      <c r="J85" s="134">
        <f>H85+9</f>
        <v>44409</v>
      </c>
      <c r="K85" s="114">
        <f>H85+11</f>
        <v>44411</v>
      </c>
      <c r="L85" s="114"/>
      <c r="M85" s="114">
        <f>H85+6</f>
        <v>44406</v>
      </c>
    </row>
    <row r="86" spans="1:13" s="5" customFormat="1" ht="22.5" customHeight="1">
      <c r="A86" s="696" t="str">
        <f>A46</f>
        <v>TBA</v>
      </c>
      <c r="B86" s="683">
        <f>B46</f>
        <v>0</v>
      </c>
      <c r="C86" s="45" t="s">
        <v>214</v>
      </c>
      <c r="D86" s="46">
        <f>D80+7</f>
        <v>44408</v>
      </c>
      <c r="E86" s="47" t="s">
        <v>23</v>
      </c>
      <c r="F86" s="684">
        <f>D86+2</f>
        <v>44410</v>
      </c>
      <c r="G86" s="706" t="s">
        <v>563</v>
      </c>
      <c r="H86" s="95">
        <f>H80+7</f>
        <v>44408</v>
      </c>
      <c r="I86" s="95">
        <f t="shared" si="41"/>
        <v>44421</v>
      </c>
      <c r="J86" s="95"/>
      <c r="K86" s="95"/>
      <c r="L86" s="95">
        <f t="shared" ref="L86" si="42">L80+7</f>
        <v>44417</v>
      </c>
      <c r="M86" s="95">
        <f t="shared" ref="M86" si="43">M80+7</f>
        <v>44413</v>
      </c>
    </row>
    <row r="87" spans="1:13" s="5" customFormat="1" ht="22.5" customHeight="1">
      <c r="A87" s="49" t="str">
        <f>A47</f>
        <v>GREEN HORIZON</v>
      </c>
      <c r="B87" s="50" t="str">
        <f>B47</f>
        <v>110S</v>
      </c>
      <c r="C87" s="51" t="s">
        <v>215</v>
      </c>
      <c r="D87" s="52">
        <f>D81+7</f>
        <v>44402</v>
      </c>
      <c r="E87" s="53" t="s">
        <v>28</v>
      </c>
      <c r="F87" s="52">
        <f>D87+2</f>
        <v>44404</v>
      </c>
      <c r="G87" s="707" t="s">
        <v>568</v>
      </c>
      <c r="H87" s="96">
        <f t="shared" ref="H87" si="44">H81+7</f>
        <v>44411</v>
      </c>
      <c r="I87" s="96">
        <f>H87+7</f>
        <v>44418</v>
      </c>
      <c r="J87" s="96"/>
      <c r="K87" s="96"/>
      <c r="L87" s="96">
        <f>H87+18</f>
        <v>44429</v>
      </c>
      <c r="M87" s="96">
        <f>H87+21</f>
        <v>44432</v>
      </c>
    </row>
    <row r="88" spans="1:13" s="5" customFormat="1" ht="22.5" customHeight="1">
      <c r="A88" s="56" t="s">
        <v>363</v>
      </c>
      <c r="B88" s="57" t="s">
        <v>364</v>
      </c>
      <c r="C88" s="58" t="s">
        <v>215</v>
      </c>
      <c r="D88" s="59">
        <f>D48</f>
        <v>44403</v>
      </c>
      <c r="E88" s="60" t="s">
        <v>43</v>
      </c>
      <c r="F88" s="59">
        <f>D88+4</f>
        <v>44407</v>
      </c>
      <c r="G88" s="115" t="s">
        <v>573</v>
      </c>
      <c r="H88" s="97">
        <f t="shared" ref="H88" si="45">H82+7</f>
        <v>44411</v>
      </c>
      <c r="I88" s="97">
        <f>H88+12</f>
        <v>44423</v>
      </c>
      <c r="J88" s="97">
        <f>H88+8</f>
        <v>44419</v>
      </c>
      <c r="K88" s="97"/>
      <c r="L88" s="97">
        <f>H88+14</f>
        <v>44425</v>
      </c>
      <c r="M88" s="97"/>
    </row>
    <row r="89" spans="1:13" s="5" customFormat="1" ht="22.5" customHeight="1">
      <c r="A89" s="998" t="str">
        <f>A49</f>
        <v>LADY OF LUCK</v>
      </c>
      <c r="B89" s="997" t="str">
        <f>B49</f>
        <v>159S</v>
      </c>
      <c r="C89" s="863" t="s">
        <v>215</v>
      </c>
      <c r="D89" s="993">
        <f>D83+7</f>
        <v>44403</v>
      </c>
      <c r="E89" s="995" t="s">
        <v>43</v>
      </c>
      <c r="F89" s="993">
        <f>D89+2</f>
        <v>44405</v>
      </c>
      <c r="G89" s="708" t="s">
        <v>216</v>
      </c>
      <c r="H89" s="99">
        <f>H83+7</f>
        <v>44380</v>
      </c>
      <c r="I89" s="99"/>
      <c r="J89" s="99">
        <f>H89+14</f>
        <v>44394</v>
      </c>
      <c r="K89" s="99"/>
      <c r="L89" s="99">
        <f>H89+11</f>
        <v>44391</v>
      </c>
      <c r="M89" s="99">
        <f>H89+17</f>
        <v>44397</v>
      </c>
    </row>
    <row r="90" spans="1:13" s="5" customFormat="1" ht="22.5" customHeight="1">
      <c r="A90" s="100"/>
      <c r="B90" s="101"/>
      <c r="C90" s="102"/>
      <c r="D90" s="103"/>
      <c r="E90" s="104"/>
      <c r="F90" s="1000"/>
      <c r="G90" s="105" t="s">
        <v>216</v>
      </c>
      <c r="H90" s="106">
        <f t="shared" ref="H90:H91" si="46">H84+7</f>
        <v>44384</v>
      </c>
      <c r="I90" s="106"/>
      <c r="J90" s="106">
        <f>H90+10</f>
        <v>44394</v>
      </c>
      <c r="K90" s="106">
        <f>H90+12</f>
        <v>44396</v>
      </c>
      <c r="L90" s="106"/>
      <c r="M90" s="106">
        <f>H90+6</f>
        <v>44390</v>
      </c>
    </row>
    <row r="91" spans="1:13" s="5" customFormat="1" ht="22.5" customHeight="1">
      <c r="A91" s="107"/>
      <c r="B91" s="108"/>
      <c r="C91" s="109"/>
      <c r="D91" s="110"/>
      <c r="E91" s="111"/>
      <c r="F91" s="110"/>
      <c r="G91" s="113" t="s">
        <v>577</v>
      </c>
      <c r="H91" s="114">
        <f t="shared" si="46"/>
        <v>44407</v>
      </c>
      <c r="I91" s="114"/>
      <c r="J91" s="134">
        <f>H91+9</f>
        <v>44416</v>
      </c>
      <c r="K91" s="114">
        <f>H91+11</f>
        <v>44418</v>
      </c>
      <c r="L91" s="114"/>
      <c r="M91" s="114">
        <f>H91+6</f>
        <v>44413</v>
      </c>
    </row>
    <row r="92" spans="1:13" s="5" customFormat="1" ht="22.5" customHeight="1">
      <c r="A92" s="696" t="str">
        <f t="shared" ref="A92:B95" si="47">A50</f>
        <v>CTP FORTUNE</v>
      </c>
      <c r="B92" s="683" t="str">
        <f t="shared" si="47"/>
        <v>222S</v>
      </c>
      <c r="C92" s="45" t="s">
        <v>214</v>
      </c>
      <c r="D92" s="46">
        <f>D86+7</f>
        <v>44415</v>
      </c>
      <c r="E92" s="47" t="s">
        <v>23</v>
      </c>
      <c r="F92" s="684">
        <f>D92+2</f>
        <v>44417</v>
      </c>
      <c r="G92" s="706" t="s">
        <v>564</v>
      </c>
      <c r="H92" s="95">
        <f>H86+7</f>
        <v>44415</v>
      </c>
      <c r="I92" s="95">
        <f t="shared" ref="I92" si="48">I86+7</f>
        <v>44428</v>
      </c>
      <c r="J92" s="95"/>
      <c r="K92" s="95"/>
      <c r="L92" s="95">
        <f t="shared" ref="L92:M92" si="49">L86+7</f>
        <v>44424</v>
      </c>
      <c r="M92" s="95">
        <f t="shared" si="49"/>
        <v>44420</v>
      </c>
    </row>
    <row r="93" spans="1:13" s="5" customFormat="1" ht="22.5" customHeight="1">
      <c r="A93" s="1037" t="str">
        <f t="shared" si="47"/>
        <v>SANTA LOUKIA</v>
      </c>
      <c r="B93" s="50" t="str">
        <f t="shared" si="47"/>
        <v>167S</v>
      </c>
      <c r="C93" s="51" t="s">
        <v>215</v>
      </c>
      <c r="D93" s="52">
        <f>D87+7</f>
        <v>44409</v>
      </c>
      <c r="E93" s="53" t="s">
        <v>28</v>
      </c>
      <c r="F93" s="52">
        <f>D93+2</f>
        <v>44411</v>
      </c>
      <c r="G93" s="707" t="s">
        <v>216</v>
      </c>
      <c r="H93" s="96">
        <f t="shared" ref="H93:H94" si="50">H87+7</f>
        <v>44418</v>
      </c>
      <c r="I93" s="96">
        <f>H93+7</f>
        <v>44425</v>
      </c>
      <c r="J93" s="96"/>
      <c r="K93" s="96"/>
      <c r="L93" s="96">
        <f>H93+18</f>
        <v>44436</v>
      </c>
      <c r="M93" s="96">
        <f>H93+21</f>
        <v>44439</v>
      </c>
    </row>
    <row r="94" spans="1:13" s="5" customFormat="1" ht="22.5" customHeight="1">
      <c r="A94" s="56" t="str">
        <f t="shared" si="47"/>
        <v>ELA</v>
      </c>
      <c r="B94" s="57" t="str">
        <f t="shared" si="47"/>
        <v>029S</v>
      </c>
      <c r="C94" s="58" t="s">
        <v>215</v>
      </c>
      <c r="D94" s="59">
        <f>D52</f>
        <v>44410</v>
      </c>
      <c r="E94" s="60" t="s">
        <v>43</v>
      </c>
      <c r="F94" s="59">
        <f>D94+4</f>
        <v>44414</v>
      </c>
      <c r="G94" s="115" t="s">
        <v>574</v>
      </c>
      <c r="H94" s="97">
        <f t="shared" si="50"/>
        <v>44418</v>
      </c>
      <c r="I94" s="97">
        <f>H94+12</f>
        <v>44430</v>
      </c>
      <c r="J94" s="97">
        <f>H94+8</f>
        <v>44426</v>
      </c>
      <c r="K94" s="97"/>
      <c r="L94" s="97">
        <f>H94+14</f>
        <v>44432</v>
      </c>
      <c r="M94" s="97"/>
    </row>
    <row r="95" spans="1:13" s="5" customFormat="1" ht="22.5" customHeight="1">
      <c r="A95" s="998" t="str">
        <f t="shared" si="47"/>
        <v>CSCL LIMA</v>
      </c>
      <c r="B95" s="997" t="str">
        <f t="shared" si="47"/>
        <v>111S</v>
      </c>
      <c r="C95" s="863" t="s">
        <v>215</v>
      </c>
      <c r="D95" s="993">
        <f>D89+7</f>
        <v>44410</v>
      </c>
      <c r="E95" s="995" t="s">
        <v>43</v>
      </c>
      <c r="F95" s="993">
        <f>D95+2</f>
        <v>44412</v>
      </c>
      <c r="G95" s="708" t="s">
        <v>216</v>
      </c>
      <c r="H95" s="99">
        <f>H89+7</f>
        <v>44387</v>
      </c>
      <c r="I95" s="99"/>
      <c r="J95" s="99">
        <f>H95+14</f>
        <v>44401</v>
      </c>
      <c r="K95" s="99"/>
      <c r="L95" s="99">
        <f>H95+11</f>
        <v>44398</v>
      </c>
      <c r="M95" s="99">
        <f>H95+17</f>
        <v>44404</v>
      </c>
    </row>
    <row r="96" spans="1:13" s="5" customFormat="1" ht="22.5" customHeight="1">
      <c r="A96" s="1013"/>
      <c r="B96" s="101"/>
      <c r="C96" s="102"/>
      <c r="D96" s="103"/>
      <c r="E96" s="104"/>
      <c r="F96" s="1000"/>
      <c r="G96" s="105" t="s">
        <v>216</v>
      </c>
      <c r="H96" s="106">
        <f t="shared" ref="H96:H97" si="51">H90+7</f>
        <v>44391</v>
      </c>
      <c r="I96" s="106"/>
      <c r="J96" s="106">
        <f>H96+10</f>
        <v>44401</v>
      </c>
      <c r="K96" s="106">
        <f>H96+12</f>
        <v>44403</v>
      </c>
      <c r="L96" s="106"/>
      <c r="M96" s="106">
        <f>H96+6</f>
        <v>44397</v>
      </c>
    </row>
    <row r="97" spans="1:13" s="5" customFormat="1" ht="22.5" customHeight="1">
      <c r="A97" s="107"/>
      <c r="B97" s="108"/>
      <c r="C97" s="109"/>
      <c r="D97" s="110"/>
      <c r="E97" s="111"/>
      <c r="F97" s="110"/>
      <c r="G97" s="113" t="s">
        <v>216</v>
      </c>
      <c r="H97" s="114">
        <f t="shared" si="51"/>
        <v>44414</v>
      </c>
      <c r="I97" s="114"/>
      <c r="J97" s="134">
        <f>H97+9</f>
        <v>44423</v>
      </c>
      <c r="K97" s="114">
        <f>H97+11</f>
        <v>44425</v>
      </c>
      <c r="L97" s="114"/>
      <c r="M97" s="114">
        <f>H97+6</f>
        <v>44420</v>
      </c>
    </row>
    <row r="98" spans="1:13" s="5" customFormat="1" ht="22.5" customHeight="1">
      <c r="A98" s="537"/>
      <c r="B98" s="538"/>
      <c r="C98" s="539"/>
      <c r="D98" s="540"/>
      <c r="E98" s="541"/>
      <c r="F98" s="540"/>
      <c r="G98" s="542"/>
      <c r="H98" s="542"/>
      <c r="I98" s="542"/>
      <c r="J98" s="542"/>
      <c r="K98" s="542"/>
      <c r="L98" s="542"/>
      <c r="M98" s="542"/>
    </row>
    <row r="99" spans="1:13" s="5" customFormat="1" ht="17.25" customHeight="1">
      <c r="A99" s="68" t="s">
        <v>201</v>
      </c>
      <c r="B99" s="69"/>
      <c r="C99" s="70"/>
      <c r="D99" s="71"/>
      <c r="E99" s="71"/>
      <c r="F99" s="137"/>
      <c r="G99" s="137"/>
      <c r="H99" s="72"/>
      <c r="I99" s="72"/>
      <c r="J99" s="8"/>
      <c r="K99" s="8"/>
      <c r="L99" s="8"/>
      <c r="M99" s="8"/>
    </row>
    <row r="100" spans="1:13" s="5" customFormat="1" ht="17.25" customHeight="1">
      <c r="A100" s="73" t="s">
        <v>274</v>
      </c>
      <c r="B100" s="74"/>
      <c r="C100" s="75"/>
      <c r="D100" s="75"/>
      <c r="E100" s="75"/>
      <c r="F100" s="76"/>
      <c r="G100" s="76"/>
      <c r="H100" s="4"/>
      <c r="I100" s="4"/>
      <c r="J100" s="4"/>
      <c r="K100" s="4"/>
      <c r="L100" s="4"/>
      <c r="M100" s="4"/>
    </row>
    <row r="101" spans="1:13" s="5" customFormat="1" ht="17.25" customHeight="1">
      <c r="A101" s="77" t="s">
        <v>261</v>
      </c>
      <c r="B101" s="78"/>
      <c r="C101" s="79"/>
      <c r="D101" s="80"/>
      <c r="E101" s="81"/>
      <c r="F101" s="81"/>
      <c r="G101" s="82"/>
      <c r="H101" s="4"/>
      <c r="I101" s="4"/>
      <c r="J101" s="4"/>
      <c r="K101" s="4"/>
      <c r="L101" s="4"/>
      <c r="M101" s="4"/>
    </row>
    <row r="102" spans="1:13" s="5" customFormat="1" ht="17.25" customHeight="1">
      <c r="A102" s="83" t="s">
        <v>373</v>
      </c>
      <c r="B102" s="138"/>
      <c r="C102" s="139"/>
      <c r="D102" s="140"/>
      <c r="E102" s="141"/>
      <c r="F102" s="141"/>
      <c r="G102" s="142"/>
    </row>
    <row r="103" spans="1:13" s="5" customFormat="1" ht="17.25" customHeight="1">
      <c r="A103" s="88" t="s">
        <v>262</v>
      </c>
      <c r="B103" s="138"/>
      <c r="C103" s="139"/>
      <c r="D103" s="140"/>
      <c r="E103" s="141"/>
      <c r="F103" s="141"/>
      <c r="G103" s="142"/>
    </row>
    <row r="104" spans="1:13" s="5" customFormat="1" ht="17.25" customHeight="1">
      <c r="A104" s="143"/>
      <c r="B104" s="84"/>
      <c r="C104" s="85"/>
      <c r="D104" s="86"/>
      <c r="E104" s="86"/>
      <c r="F104" s="144"/>
      <c r="G104" s="144"/>
      <c r="H104" s="137"/>
      <c r="I104" s="137"/>
      <c r="J104" s="8"/>
      <c r="K104" s="8"/>
      <c r="L104" s="8"/>
      <c r="M104" s="8"/>
    </row>
    <row r="105" spans="1:13" s="5" customFormat="1" ht="17.25" customHeight="1">
      <c r="A105" s="145" t="s">
        <v>65</v>
      </c>
      <c r="B105" s="146"/>
      <c r="C105" s="147"/>
      <c r="D105" s="148"/>
      <c r="E105" s="149"/>
      <c r="F105" s="150"/>
      <c r="G105" s="8"/>
      <c r="H105" s="8"/>
      <c r="I105" s="165"/>
      <c r="J105" s="8"/>
      <c r="K105" s="8"/>
      <c r="L105" s="8"/>
      <c r="M105" s="8"/>
    </row>
    <row r="106" spans="1:13" s="5" customFormat="1" ht="12.75" customHeight="1">
      <c r="A106" s="151" t="s">
        <v>0</v>
      </c>
      <c r="B106" s="152"/>
      <c r="C106" s="153"/>
      <c r="D106" s="154"/>
      <c r="E106" s="155"/>
      <c r="F106" s="156"/>
      <c r="G106" s="8"/>
      <c r="H106" s="8"/>
      <c r="I106" s="137"/>
      <c r="J106" s="8"/>
      <c r="K106" s="8"/>
      <c r="L106" s="8"/>
      <c r="M106" s="8"/>
    </row>
    <row r="107" spans="1:13" s="5" customFormat="1" ht="12.75" customHeight="1">
      <c r="A107" s="157" t="s">
        <v>66</v>
      </c>
      <c r="B107" s="158"/>
      <c r="C107" s="159"/>
      <c r="D107" s="154"/>
      <c r="E107" s="155"/>
      <c r="F107" s="160"/>
      <c r="G107" s="160"/>
      <c r="H107" s="137"/>
      <c r="I107" s="137"/>
      <c r="J107" s="166"/>
      <c r="K107" s="166"/>
      <c r="L107" s="8"/>
      <c r="M107" s="8"/>
    </row>
    <row r="108" spans="1:13" s="5" customFormat="1" ht="12.75" customHeight="1">
      <c r="A108" s="161" t="s">
        <v>67</v>
      </c>
      <c r="B108" s="158"/>
      <c r="C108" s="159"/>
      <c r="D108" s="154"/>
      <c r="E108" s="155"/>
      <c r="F108" s="144"/>
      <c r="G108" s="162"/>
      <c r="H108" s="163"/>
      <c r="I108" s="167"/>
      <c r="J108" s="166"/>
      <c r="K108" s="166"/>
      <c r="L108" s="8"/>
      <c r="M108" s="8"/>
    </row>
    <row r="109" spans="1:13" s="5" customFormat="1" ht="12.75" customHeight="1">
      <c r="A109" s="164" t="s">
        <v>68</v>
      </c>
      <c r="B109" s="158"/>
      <c r="C109" s="159"/>
      <c r="D109" s="72"/>
      <c r="E109" s="72"/>
      <c r="F109" s="150"/>
      <c r="G109" s="162"/>
      <c r="H109" s="163"/>
      <c r="I109" s="167"/>
      <c r="J109" s="166"/>
      <c r="K109" s="166"/>
      <c r="L109" s="8"/>
      <c r="M109" s="8"/>
    </row>
    <row r="110" spans="1:13" s="5" customFormat="1" ht="12.75" customHeight="1">
      <c r="A110" s="161" t="s">
        <v>85</v>
      </c>
      <c r="B110" s="158"/>
      <c r="C110" s="159"/>
      <c r="D110" s="72"/>
      <c r="E110" s="72"/>
      <c r="F110" s="156"/>
      <c r="G110" s="162"/>
      <c r="H110" s="163"/>
      <c r="I110" s="167"/>
      <c r="J110" s="166"/>
      <c r="K110" s="166"/>
      <c r="L110" s="8"/>
      <c r="M110" s="8"/>
    </row>
    <row r="111" spans="1:13" s="5" customFormat="1" ht="12.75" customHeight="1">
      <c r="A111" s="6"/>
      <c r="B111" s="7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</row>
    <row r="112" spans="1:13" s="5" customFormat="1" ht="12.75" customHeight="1">
      <c r="A112" s="6"/>
      <c r="B112" s="7"/>
      <c r="C112" s="6"/>
      <c r="D112" s="6"/>
      <c r="E112" s="6"/>
      <c r="F112" s="6"/>
      <c r="G112" s="6"/>
      <c r="H112" s="8"/>
      <c r="I112" s="8"/>
      <c r="J112" s="8"/>
      <c r="K112" s="8"/>
      <c r="L112" s="8"/>
      <c r="M112" s="8"/>
    </row>
  </sheetData>
  <customSheetViews>
    <customSheetView guid="{035FD7B7-E407-47C6-82D2-F16A7036DEE3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D73C7D54-4891-4237-9750-225D2462AB34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77C6715E-78A8-45AF-BBE5-55C648F3FD39}" scale="85" showGridLines="0">
      <selection activeCell="G98" sqref="G98"/>
      <pageMargins left="0.21" right="0" top="0.54" bottom="0" header="0.3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.21" right="0" top="0.54" bottom="0" header="0.3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.21" right="0" top="0.54" bottom="0" header="0.3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.21" right="0" top="0.54" bottom="0" header="0.3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.21" right="0" top="0.54" bottom="0" header="0.3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.21" right="0" top="0.54" bottom="0" header="0.3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  <customSheetView guid="{8E2DF192-20FD-40DB-8385-493ED9B1C2BF}" scale="85" showGridLines="0" topLeftCell="A58">
      <selection activeCell="G90" sqref="G90"/>
      <pageMargins left="0.21" right="0" top="0.54" bottom="0" header="0.3" footer="0"/>
      <printOptions horizontalCentered="1"/>
      <pageSetup paperSize="9" scale="26" orientation="landscape" horizontalDpi="204" verticalDpi="196" r:id="rId9"/>
      <headerFooter alignWithMargins="0">
        <oddHeader>&amp;R</oddHeader>
      </headerFooter>
    </customSheetView>
  </customSheetViews>
  <mergeCells count="34">
    <mergeCell ref="A13:A14"/>
    <mergeCell ref="B13:C14"/>
    <mergeCell ref="B15:C16"/>
    <mergeCell ref="I60:M60"/>
    <mergeCell ref="A21:A22"/>
    <mergeCell ref="A28:B29"/>
    <mergeCell ref="C28:E28"/>
    <mergeCell ref="I28:K28"/>
    <mergeCell ref="B21:C22"/>
    <mergeCell ref="A19:A20"/>
    <mergeCell ref="B17:C18"/>
    <mergeCell ref="B19:C20"/>
    <mergeCell ref="A15:A16"/>
    <mergeCell ref="D13:D14"/>
    <mergeCell ref="E13:E14"/>
    <mergeCell ref="D21:D22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E19:E20"/>
    <mergeCell ref="E21:E22"/>
    <mergeCell ref="D15:D16"/>
    <mergeCell ref="E15:E16"/>
    <mergeCell ref="D17:D18"/>
    <mergeCell ref="E17:E18"/>
    <mergeCell ref="D19:D20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10"/>
  <headerFooter alignWithMargins="0">
    <oddHeader>&amp;R</oddHeader>
  </headerFooter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topLeftCell="A4" zoomScaleNormal="85" workbookViewId="0">
      <selection activeCell="A13" sqref="A13:H13"/>
    </sheetView>
  </sheetViews>
  <sheetFormatPr defaultColWidth="8.875" defaultRowHeight="14.25"/>
  <cols>
    <col min="1" max="1" width="24.875" style="317" customWidth="1"/>
    <col min="2" max="2" width="10" style="423" customWidth="1"/>
    <col min="3" max="3" width="15.25" style="318" customWidth="1"/>
    <col min="4" max="4" width="13" style="317" customWidth="1"/>
    <col min="5" max="5" width="14.5" style="317" customWidth="1"/>
    <col min="6" max="6" width="14.5" style="318" customWidth="1"/>
    <col min="7" max="7" width="12.875" style="318" customWidth="1"/>
    <col min="8" max="8" width="11" style="317" customWidth="1"/>
    <col min="9" max="9" width="12.875" style="317" customWidth="1"/>
    <col min="10" max="16384" width="8.875" style="317"/>
  </cols>
  <sheetData>
    <row r="1" spans="1:12" ht="24.95" customHeight="1">
      <c r="A1" s="1064" t="s">
        <v>86</v>
      </c>
      <c r="B1" s="1064"/>
      <c r="C1" s="1064"/>
      <c r="D1" s="1064"/>
      <c r="E1" s="1064"/>
      <c r="F1" s="1064"/>
      <c r="G1" s="1064"/>
    </row>
    <row r="2" spans="1:12">
      <c r="A2" s="1064"/>
      <c r="B2" s="1064"/>
      <c r="C2" s="1064"/>
      <c r="D2" s="1064"/>
      <c r="E2" s="1064"/>
      <c r="F2" s="1064"/>
      <c r="G2" s="1064"/>
    </row>
    <row r="3" spans="1:12" s="316" customFormat="1" ht="20.100000000000001" customHeight="1">
      <c r="A3" s="1065" t="s">
        <v>384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</row>
    <row r="4" spans="1:12" ht="15" customHeight="1">
      <c r="D4" s="324" t="s">
        <v>87</v>
      </c>
      <c r="G4" s="377" t="e">
        <f>'KTX1'!D5</f>
        <v>#REF!</v>
      </c>
    </row>
    <row r="5" spans="1:12" s="316" customFormat="1" ht="20.100000000000001" customHeight="1">
      <c r="A5" s="13" t="s">
        <v>70</v>
      </c>
      <c r="B5" s="424"/>
      <c r="C5" s="328"/>
      <c r="G5" s="328"/>
    </row>
    <row r="6" spans="1:12" ht="8.25" customHeight="1">
      <c r="F6" s="392"/>
    </row>
    <row r="7" spans="1:12" s="358" customFormat="1" ht="23.25" customHeight="1">
      <c r="A7" s="379" t="s">
        <v>74</v>
      </c>
      <c r="B7" s="380" t="s">
        <v>88</v>
      </c>
      <c r="C7" s="391" t="s">
        <v>1</v>
      </c>
      <c r="D7" s="1061" t="s">
        <v>73</v>
      </c>
      <c r="E7" s="1062"/>
      <c r="F7" s="1062"/>
      <c r="G7" s="1062"/>
      <c r="H7" s="1062"/>
      <c r="I7" s="1063"/>
    </row>
    <row r="8" spans="1:12" s="358" customFormat="1" ht="18" customHeight="1">
      <c r="A8" s="381"/>
      <c r="B8" s="381" t="s">
        <v>89</v>
      </c>
      <c r="C8" s="425" t="s">
        <v>90</v>
      </c>
      <c r="D8" s="397" t="s">
        <v>8</v>
      </c>
      <c r="E8" s="397" t="s">
        <v>33</v>
      </c>
      <c r="F8" s="397" t="s">
        <v>91</v>
      </c>
      <c r="G8" s="397" t="s">
        <v>44</v>
      </c>
      <c r="H8" s="397" t="s">
        <v>92</v>
      </c>
      <c r="I8" s="397" t="s">
        <v>18</v>
      </c>
    </row>
    <row r="9" spans="1:12" s="358" customFormat="1" ht="18" customHeight="1">
      <c r="A9" s="383"/>
      <c r="B9" s="383"/>
      <c r="C9" s="384" t="s">
        <v>28</v>
      </c>
      <c r="D9" s="366" t="s">
        <v>93</v>
      </c>
      <c r="E9" s="366" t="s">
        <v>94</v>
      </c>
      <c r="F9" s="366" t="s">
        <v>95</v>
      </c>
      <c r="G9" s="366" t="s">
        <v>96</v>
      </c>
      <c r="H9" s="366" t="s">
        <v>97</v>
      </c>
      <c r="I9" s="366" t="s">
        <v>98</v>
      </c>
    </row>
    <row r="10" spans="1:12" s="358" customFormat="1" ht="31.5" customHeight="1">
      <c r="A10" s="805" t="s">
        <v>381</v>
      </c>
      <c r="B10" s="415" t="s">
        <v>382</v>
      </c>
      <c r="C10" s="23">
        <v>44375</v>
      </c>
      <c r="D10" s="23">
        <v>44378</v>
      </c>
      <c r="E10" s="23">
        <v>44379</v>
      </c>
      <c r="F10" s="1042" t="s">
        <v>302</v>
      </c>
      <c r="G10" s="1042" t="s">
        <v>302</v>
      </c>
      <c r="H10" s="23">
        <v>44384</v>
      </c>
      <c r="I10" s="1042" t="s">
        <v>302</v>
      </c>
    </row>
    <row r="11" spans="1:12" s="358" customFormat="1" ht="31.5" customHeight="1">
      <c r="A11" s="805" t="s">
        <v>383</v>
      </c>
      <c r="B11" s="1005" t="s">
        <v>606</v>
      </c>
      <c r="C11" s="23">
        <f>C10+7</f>
        <v>44382</v>
      </c>
      <c r="D11" s="23">
        <f>C11+3</f>
        <v>44385</v>
      </c>
      <c r="E11" s="1042" t="s">
        <v>302</v>
      </c>
      <c r="F11" s="1042" t="s">
        <v>302</v>
      </c>
      <c r="G11" s="1042" t="s">
        <v>302</v>
      </c>
      <c r="H11" s="23">
        <f>C11+9</f>
        <v>44391</v>
      </c>
      <c r="I11" s="23">
        <f t="shared" ref="I11:I12" si="0">C11+11</f>
        <v>44393</v>
      </c>
    </row>
    <row r="12" spans="1:12" s="358" customFormat="1" ht="31.5" customHeight="1">
      <c r="A12" s="805" t="s">
        <v>365</v>
      </c>
      <c r="B12" s="1005" t="s">
        <v>391</v>
      </c>
      <c r="C12" s="23">
        <f t="shared" ref="C12:C15" si="1">C11+7</f>
        <v>44389</v>
      </c>
      <c r="D12" s="23">
        <f t="shared" ref="D12" si="2">C12+3</f>
        <v>44392</v>
      </c>
      <c r="E12" s="23">
        <f t="shared" ref="E12" si="3">C12+4</f>
        <v>44393</v>
      </c>
      <c r="F12" s="23">
        <f t="shared" ref="F12" si="4">C12+6</f>
        <v>44395</v>
      </c>
      <c r="G12" s="23">
        <f t="shared" ref="G12" si="5">C12+8</f>
        <v>44397</v>
      </c>
      <c r="H12" s="23">
        <f>C12+9</f>
        <v>44398</v>
      </c>
      <c r="I12" s="23">
        <f t="shared" si="0"/>
        <v>44400</v>
      </c>
    </row>
    <row r="13" spans="1:12" s="358" customFormat="1" ht="31.5" customHeight="1">
      <c r="A13" s="1036" t="s">
        <v>390</v>
      </c>
      <c r="B13" s="858" t="s">
        <v>451</v>
      </c>
      <c r="C13" s="23">
        <f>C12+7</f>
        <v>44396</v>
      </c>
      <c r="D13" s="23">
        <f t="shared" ref="D13:D15" si="6">C13+3</f>
        <v>44399</v>
      </c>
      <c r="E13" s="23">
        <f t="shared" ref="E13" si="7">C13+4</f>
        <v>44400</v>
      </c>
      <c r="F13" s="1042" t="s">
        <v>302</v>
      </c>
      <c r="G13" s="1042" t="s">
        <v>302</v>
      </c>
      <c r="H13" s="23">
        <f t="shared" ref="H13:H15" si="8">C13+9</f>
        <v>44405</v>
      </c>
      <c r="I13" s="23">
        <f t="shared" ref="I13:I15" si="9">C13+11</f>
        <v>44407</v>
      </c>
      <c r="J13" s="358" t="s">
        <v>579</v>
      </c>
    </row>
    <row r="14" spans="1:12" s="358" customFormat="1" ht="31.5" customHeight="1">
      <c r="A14" s="805" t="s">
        <v>383</v>
      </c>
      <c r="B14" s="415" t="s">
        <v>616</v>
      </c>
      <c r="C14" s="1042">
        <f t="shared" si="1"/>
        <v>44403</v>
      </c>
      <c r="D14" s="1042" t="s">
        <v>302</v>
      </c>
      <c r="E14" s="1042" t="s">
        <v>302</v>
      </c>
      <c r="F14" s="1042" t="s">
        <v>302</v>
      </c>
      <c r="G14" s="1042" t="s">
        <v>302</v>
      </c>
      <c r="H14" s="1042" t="s">
        <v>302</v>
      </c>
      <c r="I14" s="1042" t="s">
        <v>302</v>
      </c>
    </row>
    <row r="15" spans="1:12" s="358" customFormat="1" ht="31.5" customHeight="1">
      <c r="A15" s="805" t="s">
        <v>365</v>
      </c>
      <c r="B15" s="1005" t="s">
        <v>451</v>
      </c>
      <c r="C15" s="23">
        <f t="shared" si="1"/>
        <v>44410</v>
      </c>
      <c r="D15" s="23">
        <f t="shared" si="6"/>
        <v>44413</v>
      </c>
      <c r="E15" s="23">
        <f>C15+4</f>
        <v>44414</v>
      </c>
      <c r="F15" s="23">
        <f t="shared" ref="F15" si="10">C15+6</f>
        <v>44416</v>
      </c>
      <c r="G15" s="23">
        <f t="shared" ref="G15" si="11">C15+8</f>
        <v>44418</v>
      </c>
      <c r="H15" s="23">
        <f t="shared" si="8"/>
        <v>44419</v>
      </c>
      <c r="I15" s="23">
        <f t="shared" si="9"/>
        <v>44421</v>
      </c>
    </row>
    <row r="16" spans="1:12" s="358" customFormat="1" ht="18" customHeight="1">
      <c r="A16" s="521" t="s">
        <v>259</v>
      </c>
      <c r="B16" s="427"/>
      <c r="C16" s="428"/>
      <c r="D16" s="428"/>
      <c r="E16" s="428"/>
      <c r="F16" s="428"/>
      <c r="G16" s="428"/>
      <c r="H16" s="428"/>
      <c r="I16" s="428"/>
    </row>
    <row r="17" spans="1:7" s="172" customFormat="1" ht="20.100000000000001" customHeight="1">
      <c r="A17" s="429" t="s">
        <v>84</v>
      </c>
      <c r="B17" s="429"/>
      <c r="D17" s="339"/>
      <c r="E17" s="339"/>
      <c r="F17" s="339"/>
      <c r="G17" s="204"/>
    </row>
    <row r="18" spans="1:7" s="172" customFormat="1" ht="15" customHeight="1">
      <c r="A18" s="206" t="s">
        <v>83</v>
      </c>
      <c r="B18" s="430"/>
      <c r="C18" s="204"/>
      <c r="F18" s="204"/>
      <c r="G18" s="204"/>
    </row>
    <row r="19" spans="1:7" s="172" customFormat="1" ht="15" customHeight="1">
      <c r="A19" s="388" t="s">
        <v>264</v>
      </c>
      <c r="B19" s="388" t="s">
        <v>265</v>
      </c>
      <c r="C19" s="204"/>
      <c r="F19" s="204"/>
      <c r="G19" s="204"/>
    </row>
    <row r="20" spans="1:7" ht="15" customHeight="1">
      <c r="C20" s="862">
        <v>0.8125</v>
      </c>
    </row>
    <row r="21" spans="1:7" s="172" customFormat="1" ht="15" customHeight="1">
      <c r="A21" s="226" t="s">
        <v>65</v>
      </c>
      <c r="B21" s="431"/>
      <c r="C21" s="354"/>
      <c r="D21" s="352"/>
      <c r="E21" s="356"/>
      <c r="G21" s="204"/>
    </row>
    <row r="22" spans="1:7" s="172" customFormat="1" ht="15" customHeight="1">
      <c r="A22" s="151" t="s">
        <v>0</v>
      </c>
      <c r="B22" s="432"/>
      <c r="C22" s="356"/>
      <c r="D22" s="393"/>
      <c r="E22" s="356"/>
      <c r="G22" s="204"/>
    </row>
    <row r="23" spans="1:7" s="172" customFormat="1" ht="15" customHeight="1">
      <c r="A23" s="265" t="s">
        <v>66</v>
      </c>
      <c r="B23" s="433"/>
      <c r="C23" s="356"/>
      <c r="D23" s="393"/>
      <c r="E23" s="356"/>
      <c r="F23" s="204"/>
      <c r="G23" s="204"/>
    </row>
    <row r="24" spans="1:7" s="172" customFormat="1" ht="15" customHeight="1">
      <c r="A24" s="265" t="s">
        <v>67</v>
      </c>
      <c r="B24" s="433"/>
      <c r="C24" s="356"/>
      <c r="D24" s="393"/>
      <c r="E24" s="393"/>
      <c r="F24" s="204"/>
      <c r="G24" s="204"/>
    </row>
    <row r="25" spans="1:7" s="172" customFormat="1" ht="15" customHeight="1">
      <c r="A25" s="265" t="s">
        <v>68</v>
      </c>
      <c r="B25" s="430"/>
      <c r="C25" s="204"/>
      <c r="F25" s="204"/>
      <c r="G25" s="204"/>
    </row>
    <row r="26" spans="1:7" s="172" customFormat="1" ht="15" customHeight="1">
      <c r="A26" s="265" t="s">
        <v>85</v>
      </c>
      <c r="B26" s="430"/>
      <c r="C26" s="204"/>
      <c r="F26" s="204"/>
      <c r="G26" s="204"/>
    </row>
  </sheetData>
  <customSheetViews>
    <customSheetView guid="{035FD7B7-E407-47C6-82D2-F16A7036DEE3}" showGridLines="0" topLeftCell="A4">
      <selection activeCell="E15" sqref="E15"/>
      <pageMargins left="0.7" right="0.7" top="0.75" bottom="0.75" header="0.3" footer="0.3"/>
      <pageSetup scale="75" orientation="landscape"/>
    </customSheetView>
    <customSheetView guid="{D73C7D54-4891-4237-9750-225D2462AB34}" showGridLines="0" topLeftCell="A4">
      <selection activeCell="B14" sqref="B14"/>
      <pageMargins left="0.7" right="0.7" top="0.75" bottom="0.75" header="0.3" footer="0.3"/>
      <pageSetup scale="75" orientation="landscape"/>
    </customSheetView>
    <customSheetView guid="{77C6715E-78A8-45AF-BBE5-55C648F3FD39}" showGridLines="0" topLeftCell="A4">
      <selection activeCell="F11" sqref="F11:G11"/>
      <pageMargins left="0.7" right="0.7" top="0.75" bottom="0.75" header="0.3" footer="0.3"/>
      <pageSetup scale="75" orientation="landscape" r:id="rId1"/>
    </customSheetView>
    <customSheetView guid="{C6EA2456-9077-41F6-8AD1-2B98609E6968}" showGridLines="0">
      <selection activeCell="E14" sqref="E14"/>
      <pageMargins left="0.7" right="0.7" top="0.75" bottom="0.75" header="0.3" footer="0.3"/>
      <pageSetup scale="75" orientation="landscape"/>
    </customSheetView>
    <customSheetView guid="{36EED012-CDEF-4DC1-8A77-CC61E5DDA9AF}" showGridLines="0">
      <selection activeCell="E19" sqref="E19"/>
      <pageMargins left="0.7" right="0.7" top="0.75" bottom="0.75" header="0.3" footer="0.3"/>
      <pageSetup scale="75" orientation="landscape"/>
    </customSheetView>
    <customSheetView guid="{6D779134-8889-443F-9ACA-8D735092180D}" scale="85" showGridLines="0">
      <selection activeCell="G14" sqref="G14"/>
      <pageMargins left="0.7" right="0.7" top="0.75" bottom="0.75" header="0.3" footer="0.3"/>
      <pageSetup scale="75" orientation="landscape" r:id="rId2"/>
    </customSheetView>
    <customSheetView guid="{DB8C7FDF-A076-429E-9C69-19F5346810D2}">
      <selection activeCell="E14" sqref="E14"/>
      <pageMargins left="0.7" right="0.7" top="0.75" bottom="0.75" header="0.3" footer="0.3"/>
      <pageSetup scale="75" orientation="landscape"/>
    </customSheetView>
    <customSheetView guid="{4BAB3EE4-9C54-4B90-B433-C200B8083694}">
      <selection activeCell="D12" sqref="D12"/>
      <pageMargins left="0.7" right="0.7" top="0.75" bottom="0.75" header="0.3" footer="0.3"/>
      <pageSetup scale="75" orientation="landscape"/>
    </customSheetView>
    <customSheetView guid="{A0571078-F8D9-4419-99DA-CC05A0A8884F}" showPageBreaks="1" printArea="1">
      <selection activeCell="D16" sqref="D16"/>
      <pageMargins left="0.7" right="0.7" top="0.75" bottom="0.75" header="0.3" footer="0.3"/>
      <pageSetup scale="75" orientation="landscape"/>
    </customSheetView>
    <customSheetView guid="{23D6460C-E645-4432-B260-E5EED77E92F3}">
      <selection activeCell="F12" sqref="F12"/>
      <pageMargins left="0.7" right="0.7" top="0.75" bottom="0.75" header="0.3" footer="0.3"/>
      <pageSetup scale="75" orientation="landscape"/>
    </customSheetView>
    <customSheetView guid="{CEA7FD87-719A-426A-B06E-9D4E99783EED}" showPageBreaks="1">
      <selection activeCell="A15" sqref="A15"/>
      <pageMargins left="0.7" right="0.7" top="0.75" bottom="0.75" header="0.3" footer="0.3"/>
      <pageSetup scale="75" orientation="landscape"/>
    </customSheetView>
    <customSheetView guid="{88931C49-9137-4FED-AEBA-55DC84EE773E}">
      <selection activeCell="M18" sqref="M18"/>
      <pageMargins left="0.7" right="0.7" top="0.75" bottom="0.75" header="0.3" footer="0.3"/>
      <pageSetup scale="75" orientation="landscape"/>
    </customSheetView>
    <customSheetView guid="{D7835D66-B13D-4A90-85BF-DC3ACE120431}">
      <selection activeCell="F21" sqref="F21"/>
      <pageMargins left="0.7" right="0.7" top="0.75" bottom="0.75" header="0.3" footer="0.3"/>
      <pageSetup scale="75" orientation="landscape"/>
    </customSheetView>
    <customSheetView guid="{93A7AE30-CF2C-4CF1-930B-9425B5F5817D}">
      <selection activeCell="A12" sqref="A12"/>
      <pageMargins left="0.7" right="0.7" top="0.75" bottom="0.75" header="0.3" footer="0.3"/>
      <pageSetup scale="75" orientation="landscape"/>
    </customSheetView>
    <customSheetView guid="{C00304E5-BAC8-4C34-B3D2-AD7EACE0CB92}">
      <selection activeCell="F14" sqref="F14"/>
      <pageMargins left="0.7" right="0.7" top="0.75" bottom="0.75" header="0.3" footer="0.3"/>
      <pageSetup scale="75" orientation="landscape"/>
    </customSheetView>
    <customSheetView guid="{B9C309E4-7299-4CD5-AAAB-CF9542D1540F}">
      <selection activeCell="H28" sqref="H28"/>
      <pageMargins left="0.7" right="0.7" top="0.75" bottom="0.75" header="0.3" footer="0.3"/>
      <pageSetup scale="75" orientation="landscape"/>
    </customSheetView>
    <customSheetView guid="{3E9A2BAE-164D-47A0-8104-C7D4E0A4EAEF}" showGridLines="0">
      <selection activeCell="F18" sqref="F18"/>
      <pageMargins left="0.7" right="0.7" top="0.75" bottom="0.75" header="0.3" footer="0.3"/>
      <pageSetup scale="75" orientation="landscape"/>
    </customSheetView>
    <customSheetView guid="{3DA74F3E-F145-470D-BDA0-4288A858AFDF}" showGridLines="0">
      <selection activeCell="D20" sqref="D20"/>
      <pageMargins left="0.7" right="0.7" top="0.75" bottom="0.75" header="0.3" footer="0.3"/>
      <pageSetup scale="75" orientation="landscape"/>
    </customSheetView>
    <customSheetView guid="{8E2DF192-20FD-40DB-8385-493ED9B1C2BF}" showGridLines="0">
      <selection activeCell="A11" sqref="A11"/>
      <pageMargins left="0.7" right="0.7" top="0.75" bottom="0.75" header="0.3" footer="0.3"/>
      <pageSetup scale="75" orientation="landscape"/>
    </customSheetView>
  </customSheetViews>
  <mergeCells count="3">
    <mergeCell ref="D7:I7"/>
    <mergeCell ref="A1:G2"/>
    <mergeCell ref="A3:L3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customSheetViews>
    <customSheetView guid="{035FD7B7-E407-47C6-82D2-F16A7036DEE3}" state="hidden">
      <pageMargins left="0.7" right="0.7" top="0.75" bottom="0.75" header="0.3" footer="0.3"/>
    </customSheetView>
    <customSheetView guid="{D73C7D54-4891-4237-9750-225D2462AB34}" state="hidden">
      <pageMargins left="0.7" right="0.7" top="0.75" bottom="0.75" header="0.3" footer="0.3"/>
    </customSheetView>
    <customSheetView guid="{77C6715E-78A8-45AF-BBE5-55C648F3FD39}" state="hidden">
      <pageMargins left="0.7" right="0.7" top="0.75" bottom="0.75" header="0.3" footer="0.3"/>
    </customSheetView>
    <customSheetView guid="{C6EA2456-9077-41F6-8AD1-2B98609E6968}" state="hidden">
      <pageMargins left="0.7" right="0.7" top="0.75" bottom="0.75" header="0.3" footer="0.3"/>
    </customSheetView>
    <customSheetView guid="{36EED012-CDEF-4DC1-8A77-CC61E5DDA9AF}" state="hidden">
      <pageMargins left="0.7" right="0.7" top="0.75" bottom="0.75" header="0.3" footer="0.3"/>
    </customSheetView>
    <customSheetView guid="{6D779134-8889-443F-9ACA-8D735092180D}" state="hidden">
      <pageMargins left="0.7" right="0.7" top="0.75" bottom="0.75" header="0.3" footer="0.3"/>
    </customSheetView>
    <customSheetView guid="{8E2DF192-20FD-40DB-8385-493ED9B1C2B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7"/>
  <sheetViews>
    <sheetView showGridLines="0" topLeftCell="A19" zoomScaleNormal="100" workbookViewId="0">
      <selection activeCell="D67" sqref="D67"/>
    </sheetView>
  </sheetViews>
  <sheetFormatPr defaultColWidth="8.875" defaultRowHeight="14.25"/>
  <cols>
    <col min="1" max="1" width="31.875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7" width="17.125" style="318" customWidth="1"/>
    <col min="8" max="8" width="18.25" style="317" customWidth="1"/>
    <col min="9" max="9" width="12.875" style="317" customWidth="1"/>
    <col min="10" max="10" width="14.75" style="317" customWidth="1"/>
    <col min="11" max="11" width="10.5" style="317" customWidth="1"/>
    <col min="12" max="16384" width="8.875" style="317"/>
  </cols>
  <sheetData>
    <row r="1" spans="1:55" ht="24.95" customHeight="1">
      <c r="A1" s="1064" t="s">
        <v>86</v>
      </c>
      <c r="B1" s="1064"/>
      <c r="C1" s="1064"/>
      <c r="D1" s="1064"/>
      <c r="E1" s="1064"/>
      <c r="F1" s="1064"/>
      <c r="G1" s="1064"/>
      <c r="H1" s="357"/>
    </row>
    <row r="2" spans="1:55" ht="24.95" customHeight="1">
      <c r="A2" s="1064"/>
      <c r="B2" s="1064"/>
      <c r="C2" s="1064"/>
      <c r="D2" s="1064"/>
      <c r="E2" s="1064"/>
      <c r="F2" s="1064"/>
      <c r="G2" s="1064"/>
      <c r="H2" s="357"/>
      <c r="I2" s="320"/>
      <c r="J2" s="320"/>
    </row>
    <row r="3" spans="1:55" ht="15" customHeight="1"/>
    <row r="4" spans="1:55" ht="15" customHeight="1"/>
    <row r="5" spans="1:55" s="316" customFormat="1" ht="20.100000000000001" customHeight="1">
      <c r="A5" s="13" t="s">
        <v>70</v>
      </c>
      <c r="C5" s="328"/>
      <c r="E5" s="324" t="s">
        <v>71</v>
      </c>
      <c r="F5" s="377">
        <v>44105</v>
      </c>
      <c r="G5" s="328"/>
    </row>
    <row r="6" spans="1:55" s="358" customFormat="1" ht="19.5" customHeight="1"/>
    <row r="7" spans="1:55" s="376" customFormat="1" ht="19.5" customHeight="1">
      <c r="A7" s="419"/>
      <c r="B7" s="420"/>
      <c r="C7" s="420"/>
      <c r="D7" s="420"/>
      <c r="E7" s="420"/>
      <c r="F7" s="420"/>
      <c r="G7" s="420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</row>
    <row r="8" spans="1:55" s="376" customFormat="1" ht="19.5" customHeight="1">
      <c r="A8" s="723"/>
      <c r="B8" s="723"/>
      <c r="C8" s="742" t="s">
        <v>100</v>
      </c>
      <c r="D8" s="1014"/>
      <c r="E8" s="1014"/>
      <c r="F8" s="1014"/>
      <c r="G8" s="731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</row>
    <row r="9" spans="1:55" s="376" customFormat="1" ht="23.25" customHeight="1">
      <c r="A9" s="743"/>
      <c r="B9" s="746" t="s">
        <v>127</v>
      </c>
      <c r="C9" s="1015" t="s">
        <v>1</v>
      </c>
      <c r="D9" s="1016"/>
      <c r="E9" s="1066" t="s">
        <v>73</v>
      </c>
      <c r="F9" s="1066"/>
      <c r="G9" s="1066"/>
      <c r="H9" s="1066"/>
      <c r="I9" s="1066"/>
      <c r="J9" s="1066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</row>
    <row r="10" spans="1:55" s="376" customFormat="1" ht="23.25" customHeight="1">
      <c r="A10" s="744" t="s">
        <v>74</v>
      </c>
      <c r="B10" s="747" t="s">
        <v>89</v>
      </c>
      <c r="C10" s="748" t="s">
        <v>76</v>
      </c>
      <c r="D10" s="732" t="s">
        <v>92</v>
      </c>
      <c r="E10" s="397" t="s">
        <v>102</v>
      </c>
      <c r="F10" s="397" t="s">
        <v>77</v>
      </c>
      <c r="G10" s="397" t="s">
        <v>106</v>
      </c>
      <c r="H10" s="397" t="s">
        <v>92</v>
      </c>
      <c r="I10" s="397" t="s">
        <v>18</v>
      </c>
      <c r="J10" s="397" t="s">
        <v>77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</row>
    <row r="11" spans="1:55" s="376" customFormat="1" ht="23.25" customHeight="1">
      <c r="A11" s="744"/>
      <c r="B11" s="747"/>
      <c r="C11" s="743" t="s">
        <v>23</v>
      </c>
      <c r="D11" s="733" t="s">
        <v>104</v>
      </c>
      <c r="E11" s="767" t="s">
        <v>103</v>
      </c>
      <c r="F11" s="767" t="s">
        <v>306</v>
      </c>
      <c r="G11" s="767" t="s">
        <v>107</v>
      </c>
      <c r="H11" s="767" t="s">
        <v>104</v>
      </c>
      <c r="I11" s="767" t="s">
        <v>108</v>
      </c>
      <c r="J11" s="767" t="s">
        <v>306</v>
      </c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</row>
    <row r="12" spans="1:55" s="376" customFormat="1" ht="23.25" customHeight="1">
      <c r="A12" s="745"/>
      <c r="B12" s="748"/>
      <c r="C12" s="745"/>
      <c r="D12" s="422" t="s">
        <v>178</v>
      </c>
      <c r="E12" s="422" t="s">
        <v>80</v>
      </c>
      <c r="F12" s="422" t="s">
        <v>110</v>
      </c>
      <c r="G12" s="767" t="s">
        <v>110</v>
      </c>
      <c r="H12" s="767" t="s">
        <v>111</v>
      </c>
      <c r="I12" s="767" t="s">
        <v>315</v>
      </c>
      <c r="J12" s="767" t="s">
        <v>316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</row>
    <row r="13" spans="1:55" s="376" customFormat="1" ht="23.25" customHeight="1">
      <c r="A13" s="278" t="s">
        <v>308</v>
      </c>
      <c r="B13" s="739" t="s">
        <v>385</v>
      </c>
      <c r="C13" s="23">
        <v>44373</v>
      </c>
      <c r="D13" s="855">
        <f>C13+7+7</f>
        <v>44387</v>
      </c>
      <c r="E13" s="855">
        <f>C13+8+7</f>
        <v>44388</v>
      </c>
      <c r="F13" s="855">
        <f>C13+10+7</f>
        <v>44390</v>
      </c>
      <c r="G13" s="855" t="s">
        <v>300</v>
      </c>
      <c r="H13" s="855" t="s">
        <v>300</v>
      </c>
      <c r="I13" s="855" t="s">
        <v>300</v>
      </c>
      <c r="J13" s="855" t="s">
        <v>300</v>
      </c>
      <c r="K13" s="1052" t="s">
        <v>596</v>
      </c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</row>
    <row r="14" spans="1:55" s="376" customFormat="1" ht="23.25" customHeight="1">
      <c r="A14" s="805" t="s">
        <v>368</v>
      </c>
      <c r="B14" s="734" t="s">
        <v>386</v>
      </c>
      <c r="C14" s="23">
        <f>C13+7</f>
        <v>44380</v>
      </c>
      <c r="D14" s="855">
        <f>C14+7+7</f>
        <v>44394</v>
      </c>
      <c r="E14" s="855">
        <f>C14+8+7</f>
        <v>44395</v>
      </c>
      <c r="F14" s="855">
        <f>C14+10+7</f>
        <v>44397</v>
      </c>
      <c r="G14" s="855" t="s">
        <v>300</v>
      </c>
      <c r="H14" s="855" t="s">
        <v>300</v>
      </c>
      <c r="I14" s="855" t="s">
        <v>300</v>
      </c>
      <c r="J14" s="855" t="s">
        <v>300</v>
      </c>
      <c r="K14" s="358" t="s">
        <v>597</v>
      </c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</row>
    <row r="15" spans="1:55" s="376" customFormat="1" ht="23.25" customHeight="1">
      <c r="A15" s="805" t="s">
        <v>439</v>
      </c>
      <c r="B15" s="734" t="s">
        <v>377</v>
      </c>
      <c r="C15" s="23">
        <f t="shared" ref="C15:C19" si="0">C14+7</f>
        <v>44387</v>
      </c>
      <c r="D15" s="855">
        <f>C15+7+7</f>
        <v>44401</v>
      </c>
      <c r="E15" s="855">
        <f>C15+8+7</f>
        <v>44402</v>
      </c>
      <c r="F15" s="855">
        <f>C15+10+7</f>
        <v>44404</v>
      </c>
      <c r="G15" s="855" t="s">
        <v>300</v>
      </c>
      <c r="H15" s="855" t="s">
        <v>300</v>
      </c>
      <c r="I15" s="855" t="s">
        <v>300</v>
      </c>
      <c r="J15" s="855" t="s">
        <v>300</v>
      </c>
      <c r="K15" s="358" t="s">
        <v>597</v>
      </c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</row>
    <row r="16" spans="1:55" s="376" customFormat="1" ht="23.25" customHeight="1">
      <c r="A16" s="805" t="s">
        <v>314</v>
      </c>
      <c r="B16" s="734" t="s">
        <v>452</v>
      </c>
      <c r="C16" s="23">
        <f t="shared" si="0"/>
        <v>44394</v>
      </c>
      <c r="D16" s="855">
        <f>C16+7+7</f>
        <v>44408</v>
      </c>
      <c r="E16" s="855">
        <f>C16+8+7</f>
        <v>44409</v>
      </c>
      <c r="F16" s="855">
        <f>C16+10+7</f>
        <v>44411</v>
      </c>
      <c r="G16" s="855" t="s">
        <v>300</v>
      </c>
      <c r="H16" s="855" t="s">
        <v>300</v>
      </c>
      <c r="I16" s="855" t="s">
        <v>300</v>
      </c>
      <c r="J16" s="855" t="s">
        <v>300</v>
      </c>
      <c r="K16" s="358" t="s">
        <v>597</v>
      </c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</row>
    <row r="17" spans="1:54" s="376" customFormat="1" ht="19.5" customHeight="1">
      <c r="A17" s="805" t="s">
        <v>374</v>
      </c>
      <c r="B17" s="739" t="s">
        <v>453</v>
      </c>
      <c r="C17" s="23">
        <f t="shared" si="0"/>
        <v>44401</v>
      </c>
      <c r="D17" s="855">
        <f>C17+7+7</f>
        <v>44415</v>
      </c>
      <c r="E17" s="855">
        <f>C17+8+7</f>
        <v>44416</v>
      </c>
      <c r="F17" s="855">
        <f>C17+10+7</f>
        <v>44418</v>
      </c>
      <c r="G17" s="855" t="s">
        <v>300</v>
      </c>
      <c r="H17" s="855" t="s">
        <v>300</v>
      </c>
      <c r="I17" s="855" t="s">
        <v>300</v>
      </c>
      <c r="J17" s="855" t="s">
        <v>300</v>
      </c>
      <c r="K17" s="358" t="s">
        <v>597</v>
      </c>
      <c r="L17" s="738"/>
      <c r="M17" s="73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</row>
    <row r="18" spans="1:54" s="376" customFormat="1" ht="23.25" customHeight="1">
      <c r="A18" s="805" t="s">
        <v>592</v>
      </c>
      <c r="B18" s="734" t="s">
        <v>598</v>
      </c>
      <c r="C18" s="23">
        <f t="shared" si="0"/>
        <v>44408</v>
      </c>
      <c r="D18" s="855">
        <f t="shared" ref="D18:D19" si="1">C18+7</f>
        <v>44415</v>
      </c>
      <c r="E18" s="1053" t="s">
        <v>302</v>
      </c>
      <c r="F18" s="1053" t="s">
        <v>302</v>
      </c>
      <c r="G18" s="855" t="s">
        <v>300</v>
      </c>
      <c r="H18" s="855" t="s">
        <v>300</v>
      </c>
      <c r="I18" s="855" t="s">
        <v>300</v>
      </c>
      <c r="J18" s="855" t="s">
        <v>300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</row>
    <row r="19" spans="1:54" s="376" customFormat="1" ht="23.25" customHeight="1">
      <c r="A19" s="805" t="s">
        <v>308</v>
      </c>
      <c r="B19" s="734" t="s">
        <v>599</v>
      </c>
      <c r="C19" s="23">
        <f t="shared" si="0"/>
        <v>44415</v>
      </c>
      <c r="D19" s="855">
        <f t="shared" si="1"/>
        <v>44422</v>
      </c>
      <c r="E19" s="855">
        <f t="shared" ref="E19" si="2">C19+8</f>
        <v>44423</v>
      </c>
      <c r="F19" s="855">
        <f t="shared" ref="F19" si="3">C19+10</f>
        <v>44425</v>
      </c>
      <c r="G19" s="855" t="s">
        <v>300</v>
      </c>
      <c r="H19" s="855" t="s">
        <v>300</v>
      </c>
      <c r="I19" s="855" t="s">
        <v>300</v>
      </c>
      <c r="J19" s="855" t="s">
        <v>300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</row>
    <row r="20" spans="1:54" s="376" customFormat="1" ht="24" customHeight="1">
      <c r="A20" s="374" t="s">
        <v>105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</row>
    <row r="21" spans="1:54" s="376" customFormat="1" ht="24" customHeight="1">
      <c r="A21" s="589" t="s">
        <v>84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</row>
    <row r="22" spans="1:54" s="376" customFormat="1" ht="24" customHeight="1">
      <c r="A22" s="735" t="s">
        <v>83</v>
      </c>
      <c r="B22" s="375"/>
      <c r="C22" s="387"/>
      <c r="D22" s="375"/>
      <c r="E22" s="375"/>
      <c r="F22" s="387"/>
      <c r="G22" s="387"/>
      <c r="H22" s="375"/>
      <c r="I22" s="375"/>
      <c r="J22" s="375"/>
      <c r="K22" s="375"/>
      <c r="L22" s="375"/>
      <c r="M22" s="375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</row>
    <row r="23" spans="1:54" s="376" customFormat="1" ht="24" customHeight="1">
      <c r="A23" s="736" t="s">
        <v>266</v>
      </c>
      <c r="B23" s="736" t="s">
        <v>267</v>
      </c>
      <c r="C23" s="387"/>
      <c r="D23" s="375"/>
      <c r="E23" s="375"/>
      <c r="F23" s="387"/>
      <c r="G23" s="387"/>
      <c r="H23" s="375"/>
      <c r="I23" s="375"/>
      <c r="J23" s="375"/>
      <c r="K23" s="375"/>
      <c r="L23" s="375"/>
      <c r="M23" s="375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</row>
    <row r="24" spans="1:54" s="376" customFormat="1" ht="24" customHeight="1">
      <c r="A24" s="317"/>
      <c r="B24" s="317"/>
      <c r="C24" s="318"/>
      <c r="D24" s="317"/>
      <c r="E24" s="317"/>
      <c r="F24" s="318"/>
      <c r="G24" s="318"/>
      <c r="H24" s="317"/>
      <c r="I24" s="317"/>
      <c r="J24" s="317"/>
      <c r="K24" s="317"/>
      <c r="L24" s="317"/>
      <c r="M24" s="317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</row>
    <row r="25" spans="1:54" s="376" customFormat="1" ht="24" customHeight="1">
      <c r="A25" s="275"/>
      <c r="B25" s="861"/>
      <c r="C25" s="428"/>
      <c r="D25" s="428"/>
      <c r="E25" s="358"/>
      <c r="F25" s="42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</row>
    <row r="26" spans="1:54" s="376" customFormat="1" ht="24" customHeight="1">
      <c r="A26" s="723"/>
      <c r="B26" s="749"/>
      <c r="C26" s="742" t="s">
        <v>318</v>
      </c>
      <c r="D26" s="737"/>
      <c r="E26" s="737"/>
      <c r="F26" s="737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</row>
    <row r="27" spans="1:54" s="376" customFormat="1" ht="24" customHeight="1">
      <c r="A27" s="275"/>
      <c r="B27" s="861"/>
      <c r="C27" s="428"/>
      <c r="D27" s="428"/>
      <c r="E27" s="428"/>
      <c r="F27" s="42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</row>
    <row r="28" spans="1:54" s="376" customFormat="1" ht="24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374" customFormat="1" ht="19.5" customHeight="1">
      <c r="A29" s="726" t="s">
        <v>74</v>
      </c>
      <c r="B29" s="724" t="s">
        <v>127</v>
      </c>
      <c r="C29" s="728" t="s">
        <v>1</v>
      </c>
      <c r="D29" s="1061" t="s">
        <v>73</v>
      </c>
      <c r="E29" s="1062"/>
      <c r="F29" s="1062"/>
      <c r="G29" s="738"/>
      <c r="H29" s="738"/>
      <c r="I29" s="738"/>
      <c r="J29" s="738"/>
      <c r="K29" s="738"/>
      <c r="L29" s="738"/>
    </row>
    <row r="30" spans="1:54" s="375" customFormat="1" ht="15" customHeight="1">
      <c r="A30" s="727"/>
      <c r="B30" s="730" t="s">
        <v>89</v>
      </c>
      <c r="C30" s="517" t="s">
        <v>76</v>
      </c>
      <c r="D30" s="396" t="s">
        <v>106</v>
      </c>
      <c r="E30" s="396" t="s">
        <v>92</v>
      </c>
      <c r="F30" s="396" t="s">
        <v>18</v>
      </c>
      <c r="G30" s="738"/>
      <c r="H30" s="738"/>
      <c r="I30" s="738"/>
      <c r="J30" s="738"/>
    </row>
    <row r="31" spans="1:54" s="375" customFormat="1" ht="15" customHeight="1">
      <c r="A31" s="727"/>
      <c r="B31" s="730"/>
      <c r="C31" s="726" t="s">
        <v>43</v>
      </c>
      <c r="D31" s="767" t="s">
        <v>107</v>
      </c>
      <c r="E31" s="767" t="s">
        <v>104</v>
      </c>
      <c r="F31" s="767" t="s">
        <v>108</v>
      </c>
      <c r="G31" s="738"/>
      <c r="H31" s="738"/>
      <c r="I31" s="738"/>
      <c r="J31" s="738"/>
    </row>
    <row r="32" spans="1:54" ht="15" customHeight="1">
      <c r="A32" s="729"/>
      <c r="B32" s="725"/>
      <c r="C32" s="729"/>
      <c r="D32" s="767" t="s">
        <v>96</v>
      </c>
      <c r="E32" s="767" t="s">
        <v>110</v>
      </c>
      <c r="F32" s="767" t="s">
        <v>111</v>
      </c>
      <c r="G32" s="738"/>
      <c r="H32" s="738"/>
      <c r="I32" s="738"/>
      <c r="J32" s="738"/>
    </row>
    <row r="33" spans="1:50" s="376" customFormat="1" ht="19.5" customHeight="1">
      <c r="A33" s="805" t="s">
        <v>314</v>
      </c>
      <c r="B33" s="739" t="s">
        <v>387</v>
      </c>
      <c r="C33" s="23">
        <v>44375</v>
      </c>
      <c r="D33" s="855">
        <v>44383</v>
      </c>
      <c r="E33" s="855">
        <v>44385</v>
      </c>
      <c r="F33" s="855">
        <v>44387</v>
      </c>
      <c r="G33" s="738"/>
      <c r="H33" s="738"/>
      <c r="I33" s="738"/>
      <c r="J33" s="73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</row>
    <row r="34" spans="1:50" s="376" customFormat="1" ht="19.5" customHeight="1">
      <c r="A34" s="805" t="s">
        <v>374</v>
      </c>
      <c r="B34" s="739" t="s">
        <v>388</v>
      </c>
      <c r="C34" s="23">
        <f t="shared" ref="C34:C39" si="4">C33+7</f>
        <v>44382</v>
      </c>
      <c r="D34" s="855">
        <f t="shared" ref="D34:D39" si="5">C34+8</f>
        <v>44390</v>
      </c>
      <c r="E34" s="855">
        <f t="shared" ref="E34:E39" si="6">C34+10</f>
        <v>44392</v>
      </c>
      <c r="F34" s="855">
        <f t="shared" ref="F34:F39" si="7">C34+12</f>
        <v>44394</v>
      </c>
      <c r="G34" s="738"/>
      <c r="H34" s="738"/>
      <c r="I34" s="738"/>
      <c r="J34" s="73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</row>
    <row r="35" spans="1:50" s="376" customFormat="1" ht="19.5" customHeight="1">
      <c r="A35" s="805" t="s">
        <v>592</v>
      </c>
      <c r="B35" s="739" t="s">
        <v>593</v>
      </c>
      <c r="C35" s="23">
        <f t="shared" si="4"/>
        <v>44389</v>
      </c>
      <c r="D35" s="855">
        <f t="shared" si="5"/>
        <v>44397</v>
      </c>
      <c r="E35" s="855">
        <f t="shared" si="6"/>
        <v>44399</v>
      </c>
      <c r="F35" s="855">
        <f t="shared" si="7"/>
        <v>44401</v>
      </c>
      <c r="G35" s="738" t="s">
        <v>591</v>
      </c>
      <c r="H35" s="738"/>
      <c r="I35" s="738"/>
      <c r="J35" s="73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</row>
    <row r="36" spans="1:50" s="376" customFormat="1" ht="19.5" customHeight="1">
      <c r="A36" s="278" t="s">
        <v>308</v>
      </c>
      <c r="B36" s="739" t="s">
        <v>389</v>
      </c>
      <c r="C36" s="23">
        <f t="shared" si="4"/>
        <v>44396</v>
      </c>
      <c r="D36" s="855">
        <f t="shared" ref="D36" si="8">C36+8</f>
        <v>44404</v>
      </c>
      <c r="E36" s="855">
        <f t="shared" ref="E36" si="9">C36+10</f>
        <v>44406</v>
      </c>
      <c r="F36" s="855">
        <f t="shared" ref="F36" si="10">C36+12</f>
        <v>44408</v>
      </c>
      <c r="G36" s="738" t="s">
        <v>594</v>
      </c>
      <c r="H36" s="738"/>
      <c r="I36" s="738"/>
      <c r="J36" s="73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</row>
    <row r="37" spans="1:50" s="376" customFormat="1" ht="19.5" customHeight="1">
      <c r="A37" s="805" t="s">
        <v>368</v>
      </c>
      <c r="B37" s="739" t="s">
        <v>454</v>
      </c>
      <c r="C37" s="23">
        <f t="shared" si="4"/>
        <v>44403</v>
      </c>
      <c r="D37" s="855">
        <f t="shared" ref="D37" si="11">C37+8</f>
        <v>44411</v>
      </c>
      <c r="E37" s="855">
        <f t="shared" ref="E37" si="12">C37+10</f>
        <v>44413</v>
      </c>
      <c r="F37" s="855">
        <f t="shared" ref="F37" si="13">C37+12</f>
        <v>44415</v>
      </c>
      <c r="G37" s="738" t="s">
        <v>595</v>
      </c>
      <c r="H37" s="738"/>
      <c r="I37" s="738"/>
      <c r="J37" s="73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</row>
    <row r="38" spans="1:50" s="376" customFormat="1" ht="19.5" customHeight="1">
      <c r="A38" s="805" t="s">
        <v>439</v>
      </c>
      <c r="B38" s="739" t="s">
        <v>455</v>
      </c>
      <c r="C38" s="23">
        <f t="shared" si="4"/>
        <v>44410</v>
      </c>
      <c r="D38" s="855">
        <f t="shared" si="5"/>
        <v>44418</v>
      </c>
      <c r="E38" s="855">
        <f t="shared" si="6"/>
        <v>44420</v>
      </c>
      <c r="F38" s="855">
        <f t="shared" si="7"/>
        <v>44422</v>
      </c>
      <c r="G38" s="738"/>
      <c r="H38" s="738"/>
      <c r="I38" s="738"/>
      <c r="J38" s="73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</row>
    <row r="39" spans="1:50" s="376" customFormat="1" ht="19.5" customHeight="1">
      <c r="A39" s="805" t="s">
        <v>314</v>
      </c>
      <c r="B39" s="739" t="s">
        <v>456</v>
      </c>
      <c r="C39" s="23">
        <f t="shared" si="4"/>
        <v>44417</v>
      </c>
      <c r="D39" s="855">
        <f t="shared" si="5"/>
        <v>44425</v>
      </c>
      <c r="E39" s="855">
        <f t="shared" si="6"/>
        <v>44427</v>
      </c>
      <c r="F39" s="855">
        <f t="shared" si="7"/>
        <v>44429</v>
      </c>
      <c r="G39" s="738"/>
      <c r="H39" s="738"/>
      <c r="I39" s="738"/>
      <c r="J39" s="73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</row>
    <row r="40" spans="1:50" s="374" customFormat="1" ht="19.5" customHeight="1">
      <c r="A40" s="374" t="s">
        <v>113</v>
      </c>
    </row>
    <row r="41" spans="1:50" s="374" customFormat="1" ht="19.5" customHeight="1">
      <c r="A41" s="199" t="s">
        <v>84</v>
      </c>
    </row>
    <row r="42" spans="1:50" s="375" customFormat="1" ht="15" customHeight="1">
      <c r="A42" s="201" t="s">
        <v>83</v>
      </c>
      <c r="C42" s="387"/>
      <c r="F42" s="387"/>
      <c r="G42" s="387"/>
    </row>
    <row r="43" spans="1:50" s="375" customFormat="1" ht="15" customHeight="1">
      <c r="A43" s="388" t="s">
        <v>268</v>
      </c>
      <c r="B43" s="388" t="s">
        <v>269</v>
      </c>
      <c r="C43" s="387"/>
      <c r="F43" s="387"/>
      <c r="G43" s="387"/>
    </row>
    <row r="44" spans="1:50" ht="15" customHeight="1">
      <c r="G44" s="392"/>
    </row>
    <row r="45" spans="1:50" ht="15.75" customHeight="1">
      <c r="G45" s="392"/>
    </row>
    <row r="46" spans="1:50" ht="24.75" hidden="1" customHeight="1">
      <c r="A46" s="755" t="s">
        <v>405</v>
      </c>
      <c r="G46" s="392"/>
    </row>
    <row r="47" spans="1:50" ht="15" hidden="1" customHeight="1">
      <c r="G47" s="392"/>
    </row>
    <row r="48" spans="1:50" ht="15" hidden="1" customHeight="1">
      <c r="G48" s="392"/>
    </row>
    <row r="49" spans="1:7" ht="15" hidden="1" customHeight="1">
      <c r="A49" s="758" t="s">
        <v>74</v>
      </c>
      <c r="B49" s="772" t="s">
        <v>127</v>
      </c>
      <c r="C49" s="1043" t="s">
        <v>1</v>
      </c>
      <c r="D49" s="855" t="s">
        <v>73</v>
      </c>
      <c r="E49" s="392"/>
      <c r="F49" s="317"/>
      <c r="G49" s="392"/>
    </row>
    <row r="50" spans="1:7" ht="15" hidden="1" customHeight="1">
      <c r="A50" s="764"/>
      <c r="B50" s="773" t="s">
        <v>89</v>
      </c>
      <c r="C50" s="517" t="s">
        <v>76</v>
      </c>
      <c r="D50" s="396" t="s">
        <v>18</v>
      </c>
      <c r="E50" s="392"/>
      <c r="F50" s="317"/>
      <c r="G50" s="317"/>
    </row>
    <row r="51" spans="1:7" ht="15" hidden="1" customHeight="1">
      <c r="A51" s="764"/>
      <c r="B51" s="773"/>
      <c r="C51" s="758" t="s">
        <v>10</v>
      </c>
      <c r="D51" s="767" t="s">
        <v>408</v>
      </c>
      <c r="E51" s="392"/>
      <c r="F51" s="317"/>
      <c r="G51" s="317"/>
    </row>
    <row r="52" spans="1:7" ht="15" hidden="1" customHeight="1">
      <c r="A52" s="768"/>
      <c r="B52" s="774"/>
      <c r="C52" s="768"/>
      <c r="D52" s="767" t="s">
        <v>95</v>
      </c>
      <c r="E52" s="392"/>
      <c r="F52" s="317"/>
      <c r="G52" s="317"/>
    </row>
    <row r="53" spans="1:7" ht="15" hidden="1" customHeight="1">
      <c r="A53" s="805" t="s">
        <v>406</v>
      </c>
      <c r="B53" s="739" t="s">
        <v>407</v>
      </c>
      <c r="C53" s="23">
        <v>44356</v>
      </c>
      <c r="D53" s="855">
        <v>44362</v>
      </c>
      <c r="G53" s="317"/>
    </row>
    <row r="54" spans="1:7" ht="15" hidden="1" customHeight="1">
      <c r="A54" s="374" t="s">
        <v>409</v>
      </c>
      <c r="G54" s="392"/>
    </row>
    <row r="55" spans="1:7" ht="15" hidden="1" customHeight="1">
      <c r="A55" s="201" t="s">
        <v>83</v>
      </c>
      <c r="G55" s="392"/>
    </row>
    <row r="56" spans="1:7" ht="15" hidden="1" customHeight="1">
      <c r="A56" s="388" t="s">
        <v>437</v>
      </c>
      <c r="E56" s="356"/>
      <c r="F56" s="172"/>
      <c r="G56" s="392"/>
    </row>
    <row r="57" spans="1:7" ht="15" hidden="1" customHeight="1">
      <c r="A57" s="388"/>
      <c r="E57" s="356"/>
      <c r="F57" s="172"/>
      <c r="G57" s="392"/>
    </row>
    <row r="58" spans="1:7" ht="15" customHeight="1">
      <c r="A58" s="388"/>
      <c r="E58" s="356"/>
      <c r="F58" s="172"/>
      <c r="G58" s="392"/>
    </row>
    <row r="59" spans="1:7" ht="15" customHeight="1">
      <c r="A59" s="388"/>
      <c r="E59" s="356"/>
      <c r="F59" s="172"/>
      <c r="G59" s="392"/>
    </row>
    <row r="60" spans="1:7" ht="15" customHeight="1">
      <c r="A60" s="388"/>
      <c r="E60" s="356"/>
      <c r="F60" s="172"/>
      <c r="G60" s="392"/>
    </row>
    <row r="61" spans="1:7" ht="15" customHeight="1">
      <c r="A61" s="388"/>
      <c r="E61" s="356"/>
      <c r="F61" s="172"/>
      <c r="G61" s="392"/>
    </row>
    <row r="62" spans="1:7" s="172" customFormat="1" ht="15" customHeight="1">
      <c r="A62" s="226" t="s">
        <v>65</v>
      </c>
      <c r="B62" s="353"/>
      <c r="C62" s="354"/>
      <c r="D62" s="352"/>
      <c r="E62" s="356"/>
      <c r="G62" s="359"/>
    </row>
    <row r="63" spans="1:7" s="172" customFormat="1" ht="15" customHeight="1">
      <c r="A63" s="151" t="s">
        <v>0</v>
      </c>
      <c r="B63" s="355"/>
      <c r="C63" s="356"/>
      <c r="D63" s="393"/>
      <c r="E63" s="356"/>
      <c r="F63" s="204"/>
      <c r="G63" s="204"/>
    </row>
    <row r="64" spans="1:7" s="172" customFormat="1" ht="15" customHeight="1">
      <c r="A64" s="265" t="s">
        <v>66</v>
      </c>
      <c r="B64" s="161"/>
      <c r="C64" s="356"/>
      <c r="D64" s="393"/>
      <c r="E64" s="393"/>
      <c r="F64" s="204"/>
      <c r="G64" s="204"/>
    </row>
    <row r="65" spans="1:7" s="172" customFormat="1" ht="15" customHeight="1">
      <c r="A65" s="265" t="s">
        <v>67</v>
      </c>
      <c r="B65" s="161"/>
      <c r="C65" s="356"/>
      <c r="D65" s="393"/>
      <c r="F65" s="204"/>
      <c r="G65" s="204"/>
    </row>
    <row r="66" spans="1:7" s="172" customFormat="1" ht="15" customHeight="1">
      <c r="A66" s="265" t="s">
        <v>68</v>
      </c>
      <c r="C66" s="204"/>
      <c r="F66" s="204"/>
      <c r="G66" s="204"/>
    </row>
    <row r="67" spans="1:7" s="172" customFormat="1" ht="15" customHeight="1">
      <c r="A67" s="265" t="s">
        <v>85</v>
      </c>
      <c r="C67" s="204"/>
      <c r="E67" s="317"/>
      <c r="F67" s="318"/>
      <c r="G67" s="204"/>
    </row>
  </sheetData>
  <customSheetViews>
    <customSheetView guid="{035FD7B7-E407-47C6-82D2-F16A7036DEE3}" showGridLines="0" hiddenRows="1">
      <selection activeCell="D67" sqref="D67"/>
      <pageMargins left="0.7" right="0.7" top="0.75" bottom="0.75" header="0.3" footer="0.3"/>
      <pageSetup scale="60" orientation="landscape"/>
    </customSheetView>
    <customSheetView guid="{D73C7D54-4891-4237-9750-225D2462AB34}" showGridLines="0" topLeftCell="B29">
      <selection activeCell="E13" sqref="E13"/>
      <pageMargins left="0.7" right="0.7" top="0.75" bottom="0.75" header="0.3" footer="0.3"/>
      <pageSetup scale="60" orientation="landscape"/>
    </customSheetView>
    <customSheetView guid="{77C6715E-78A8-45AF-BBE5-55C648F3FD39}" showGridLines="0">
      <selection activeCell="F11" sqref="F11"/>
      <pageMargins left="0.7" right="0.7" top="0.75" bottom="0.75" header="0.3" footer="0.3"/>
      <pageSetup scale="60" orientation="landscape" r:id="rId1"/>
    </customSheetView>
    <customSheetView guid="{C6EA2456-9077-41F6-8AD1-2B98609E6968}" scale="85" showGridLines="0">
      <selection activeCell="D36" sqref="D36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M31" sqref="M31"/>
      <pageMargins left="0.7" right="0.7" top="0.75" bottom="0.75" header="0.3" footer="0.3"/>
      <pageSetup scale="60" orientation="landscape"/>
    </customSheetView>
    <customSheetView guid="{6D779134-8889-443F-9ACA-8D735092180D}" showGridLines="0" topLeftCell="A7">
      <selection activeCell="H22" sqref="H22"/>
      <pageMargins left="0.7" right="0.7" top="0.75" bottom="0.75" header="0.3" footer="0.3"/>
      <pageSetup scale="60" orientation="landscape" r:id="rId2"/>
    </customSheetView>
    <customSheetView guid="{DB8C7FDF-A076-429E-9C69-19F5346810D2}" scale="85" showGridLines="0" topLeftCell="A22">
      <selection activeCell="B48" sqref="B48"/>
      <pageMargins left="0.7" right="0.7" top="0.75" bottom="0.75" header="0.3" footer="0.3"/>
      <pageSetup scale="60" orientation="landscape"/>
    </customSheetView>
    <customSheetView guid="{4BAB3EE4-9C54-4B90-B433-C200B8083694}" scale="85" showGridLines="0">
      <selection activeCell="B33" sqref="B33"/>
      <pageMargins left="0.7" right="0.7" top="0.75" bottom="0.75" header="0.3" footer="0.3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.7" right="0.7" top="0.75" bottom="0.75" header="0.3" footer="0.3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D7835D66-B13D-4A90-85BF-DC3ACE120431}" scale="85" showGridLines="0" topLeftCell="A7">
      <selection activeCell="J13" sqref="J13"/>
      <pageMargins left="0.7" right="0.7" top="0.75" bottom="0.75" header="0.3" footer="0.3"/>
      <pageSetup scale="60" orientation="landscape"/>
    </customSheetView>
    <customSheetView guid="{93A7AE30-CF2C-4CF1-930B-9425B5F5817D}" scale="85" showGridLines="0" topLeftCell="A7">
      <selection activeCell="E29" sqref="E29"/>
      <pageMargins left="0.7" right="0.7" top="0.75" bottom="0.75" header="0.3" footer="0.3"/>
      <pageSetup scale="60" orientation="landscape"/>
    </customSheetView>
    <customSheetView guid="{C00304E5-BAC8-4C34-B3D2-AD7EACE0CB92}" scale="85" showGridLines="0" topLeftCell="A10">
      <selection activeCell="H22" sqref="H22"/>
      <pageMargins left="0.7" right="0.7" top="0.75" bottom="0.75" header="0.3" footer="0.3"/>
      <pageSetup scale="60" orientation="landscape"/>
    </customSheetView>
    <customSheetView guid="{B9C309E4-7299-4CD5-AAAB-CF9542D1540F}" scale="85" showGridLines="0" topLeftCell="A13">
      <selection activeCell="J42" sqref="J42"/>
      <pageMargins left="0.7" right="0.7" top="0.75" bottom="0.75" header="0.3" footer="0.3"/>
      <pageSetup scale="60" orientation="landscape"/>
    </customSheetView>
    <customSheetView guid="{3E9A2BAE-164D-47A0-8104-C7D4E0A4EAEF}" scale="85" showGridLines="0" topLeftCell="A4">
      <selection activeCell="F6" sqref="F6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F6" sqref="F6"/>
      <pageMargins left="0.7" right="0.7" top="0.75" bottom="0.75" header="0.3" footer="0.3"/>
      <pageSetup scale="60" orientation="landscape"/>
    </customSheetView>
    <customSheetView guid="{8E2DF192-20FD-40DB-8385-493ED9B1C2BF}" scale="85" showGridLines="0" topLeftCell="A28">
      <selection activeCell="B43" sqref="B43"/>
      <pageMargins left="0.7" right="0.7" top="0.75" bottom="0.75" header="0.3" footer="0.3"/>
      <pageSetup scale="60" orientation="landscape"/>
    </customSheetView>
  </customSheetViews>
  <mergeCells count="3">
    <mergeCell ref="A1:G2"/>
    <mergeCell ref="D29:F29"/>
    <mergeCell ref="E9:J9"/>
  </mergeCells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topLeftCell="A4" zoomScale="85" zoomScaleNormal="85" workbookViewId="0">
      <selection activeCell="B19" sqref="B19"/>
    </sheetView>
  </sheetViews>
  <sheetFormatPr defaultColWidth="8.875" defaultRowHeight="14.25"/>
  <cols>
    <col min="1" max="1" width="25.25" style="317" customWidth="1"/>
    <col min="2" max="2" width="10.125" style="317" customWidth="1"/>
    <col min="3" max="3" width="11.25" style="318" customWidth="1"/>
    <col min="4" max="6" width="14" style="317" customWidth="1"/>
    <col min="7" max="8" width="14" style="318" customWidth="1"/>
    <col min="9" max="9" width="14" style="317" customWidth="1"/>
    <col min="10" max="10" width="12.875" style="317" customWidth="1"/>
    <col min="11" max="11" width="9.25" style="317" customWidth="1"/>
    <col min="12" max="12" width="9.875" style="317" customWidth="1"/>
    <col min="13" max="13" width="10.5" style="317" customWidth="1"/>
    <col min="14" max="16384" width="8.875" style="317"/>
  </cols>
  <sheetData>
    <row r="1" spans="1:11" ht="24.95" customHeight="1">
      <c r="A1" s="795" t="s">
        <v>86</v>
      </c>
      <c r="B1" s="754"/>
      <c r="C1" s="754"/>
      <c r="D1" s="754"/>
      <c r="E1" s="754"/>
      <c r="F1" s="754"/>
      <c r="G1" s="754"/>
      <c r="H1" s="754"/>
      <c r="I1" s="796"/>
      <c r="J1" s="796"/>
    </row>
    <row r="2" spans="1:11" ht="37.5">
      <c r="A2" s="754"/>
      <c r="B2" s="754"/>
      <c r="C2" s="754"/>
      <c r="D2" s="754"/>
      <c r="E2" s="754"/>
      <c r="F2" s="754"/>
      <c r="G2" s="754"/>
      <c r="H2" s="754"/>
      <c r="I2" s="796"/>
      <c r="J2" s="796"/>
      <c r="K2" s="797"/>
    </row>
    <row r="3" spans="1:11" s="316" customFormat="1" ht="20.100000000000001" customHeight="1">
      <c r="A3" s="850" t="s">
        <v>114</v>
      </c>
      <c r="B3" s="750"/>
      <c r="C3" s="750"/>
      <c r="D3" s="750"/>
      <c r="E3" s="750"/>
      <c r="F3" s="750"/>
      <c r="G3" s="750"/>
      <c r="H3" s="750"/>
      <c r="I3" s="172"/>
      <c r="J3" s="798"/>
    </row>
    <row r="4" spans="1:11" ht="15" customHeight="1">
      <c r="D4" s="324" t="s">
        <v>87</v>
      </c>
      <c r="H4" s="377" t="e">
        <f>#REF!</f>
        <v>#REF!</v>
      </c>
    </row>
    <row r="5" spans="1:11" s="316" customFormat="1" ht="20.100000000000001" customHeight="1">
      <c r="A5" s="13" t="s">
        <v>70</v>
      </c>
      <c r="C5" s="328"/>
      <c r="H5" s="328"/>
    </row>
    <row r="6" spans="1:11" ht="15" customHeight="1"/>
    <row r="7" spans="1:11" s="172" customFormat="1" ht="20.100000000000001" customHeight="1"/>
    <row r="8" spans="1:11" s="172" customFormat="1" ht="20.100000000000001" customHeight="1"/>
    <row r="9" spans="1:11" s="172" customFormat="1" ht="20.100000000000001" customHeight="1">
      <c r="A9" s="758"/>
      <c r="B9" s="765" t="s">
        <v>99</v>
      </c>
      <c r="C9" s="765" t="s">
        <v>1</v>
      </c>
      <c r="D9" s="769"/>
      <c r="E9" s="523"/>
      <c r="F9" s="529" t="s">
        <v>73</v>
      </c>
      <c r="G9" s="523"/>
      <c r="H9" s="523"/>
      <c r="I9" s="523"/>
      <c r="J9" s="524"/>
    </row>
    <row r="10" spans="1:11" s="172" customFormat="1" ht="23.25" customHeight="1">
      <c r="A10" s="764"/>
      <c r="B10" s="766" t="s">
        <v>88</v>
      </c>
      <c r="C10" s="775" t="s">
        <v>76</v>
      </c>
      <c r="D10" s="396" t="s">
        <v>33</v>
      </c>
      <c r="E10" s="396" t="s">
        <v>91</v>
      </c>
      <c r="F10" s="776" t="s">
        <v>117</v>
      </c>
      <c r="G10" s="396" t="s">
        <v>118</v>
      </c>
      <c r="H10" s="396" t="s">
        <v>8</v>
      </c>
      <c r="I10" s="396" t="s">
        <v>119</v>
      </c>
      <c r="J10" s="396" t="s">
        <v>18</v>
      </c>
    </row>
    <row r="11" spans="1:11" s="172" customFormat="1" ht="20.100000000000001" customHeight="1">
      <c r="A11" s="764" t="s">
        <v>74</v>
      </c>
      <c r="B11" s="766" t="s">
        <v>89</v>
      </c>
      <c r="C11" s="758" t="s">
        <v>23</v>
      </c>
      <c r="D11" s="768" t="s">
        <v>120</v>
      </c>
      <c r="E11" s="764" t="s">
        <v>121</v>
      </c>
      <c r="F11" s="764" t="s">
        <v>122</v>
      </c>
      <c r="G11" s="764" t="s">
        <v>123</v>
      </c>
      <c r="H11" s="764" t="s">
        <v>312</v>
      </c>
      <c r="I11" s="764" t="s">
        <v>124</v>
      </c>
      <c r="J11" s="764" t="s">
        <v>108</v>
      </c>
    </row>
    <row r="12" spans="1:11" s="172" customFormat="1" ht="20.100000000000001" customHeight="1">
      <c r="A12" s="805" t="s">
        <v>367</v>
      </c>
      <c r="B12" s="799" t="s">
        <v>583</v>
      </c>
      <c r="C12" s="23">
        <v>44373</v>
      </c>
      <c r="D12" s="23">
        <v>44376</v>
      </c>
      <c r="E12" s="23">
        <v>44378</v>
      </c>
      <c r="F12" s="23">
        <v>44379</v>
      </c>
      <c r="G12" s="23">
        <v>44380</v>
      </c>
      <c r="H12" s="1042" t="s">
        <v>302</v>
      </c>
      <c r="I12" s="1042" t="s">
        <v>302</v>
      </c>
      <c r="J12" s="23" t="s">
        <v>300</v>
      </c>
      <c r="K12" s="721" t="s">
        <v>582</v>
      </c>
    </row>
    <row r="13" spans="1:11" s="172" customFormat="1" ht="20.100000000000001" customHeight="1">
      <c r="A13" s="805" t="s">
        <v>390</v>
      </c>
      <c r="B13" s="799" t="s">
        <v>391</v>
      </c>
      <c r="C13" s="23">
        <f t="shared" ref="C13:C18" si="0">C12+7</f>
        <v>44380</v>
      </c>
      <c r="D13" s="23">
        <f t="shared" ref="D13:D14" si="1">C13+3</f>
        <v>44383</v>
      </c>
      <c r="E13" s="23">
        <f t="shared" ref="E13:E14" si="2">C13+5</f>
        <v>44385</v>
      </c>
      <c r="F13" s="1042" t="s">
        <v>302</v>
      </c>
      <c r="G13" s="1042" t="s">
        <v>302</v>
      </c>
      <c r="H13" s="1042" t="s">
        <v>302</v>
      </c>
      <c r="I13" s="1042" t="s">
        <v>302</v>
      </c>
      <c r="J13" s="23" t="s">
        <v>300</v>
      </c>
    </row>
    <row r="14" spans="1:11" s="172" customFormat="1" ht="20.100000000000001" customHeight="1">
      <c r="A14" s="805" t="s">
        <v>367</v>
      </c>
      <c r="B14" s="799" t="s">
        <v>436</v>
      </c>
      <c r="C14" s="23">
        <f t="shared" si="0"/>
        <v>44387</v>
      </c>
      <c r="D14" s="23">
        <f t="shared" si="1"/>
        <v>44390</v>
      </c>
      <c r="E14" s="23">
        <f t="shared" si="2"/>
        <v>44392</v>
      </c>
      <c r="F14" s="23">
        <f t="shared" ref="F14" si="3">C14+6</f>
        <v>44393</v>
      </c>
      <c r="G14" s="23">
        <f t="shared" ref="G14" si="4">C14+7</f>
        <v>44394</v>
      </c>
      <c r="H14" s="23">
        <f t="shared" ref="H14" si="5">C14+9</f>
        <v>44396</v>
      </c>
      <c r="I14" s="23">
        <f t="shared" ref="I14" si="6">C14+10</f>
        <v>44397</v>
      </c>
      <c r="J14" s="23" t="s">
        <v>300</v>
      </c>
    </row>
    <row r="15" spans="1:11" s="172" customFormat="1" ht="20.100000000000001" customHeight="1">
      <c r="A15" s="805" t="s">
        <v>581</v>
      </c>
      <c r="B15" s="799" t="s">
        <v>327</v>
      </c>
      <c r="C15" s="23">
        <f t="shared" si="0"/>
        <v>44394</v>
      </c>
      <c r="D15" s="23">
        <f t="shared" ref="D15" si="7">C15+3</f>
        <v>44397</v>
      </c>
      <c r="E15" s="23">
        <f t="shared" ref="E15" si="8">C15+5</f>
        <v>44399</v>
      </c>
      <c r="F15" s="23">
        <f t="shared" ref="F15" si="9">C15+6</f>
        <v>44400</v>
      </c>
      <c r="G15" s="23">
        <f t="shared" ref="G15" si="10">C15+7</f>
        <v>44401</v>
      </c>
      <c r="H15" s="23">
        <f t="shared" ref="H15" si="11">C15+9</f>
        <v>44403</v>
      </c>
      <c r="I15" s="23">
        <f t="shared" ref="I15" si="12">C15+10</f>
        <v>44404</v>
      </c>
      <c r="J15" s="23" t="s">
        <v>300</v>
      </c>
      <c r="K15" s="172" t="s">
        <v>580</v>
      </c>
    </row>
    <row r="16" spans="1:11" s="172" customFormat="1" ht="20.100000000000001" customHeight="1">
      <c r="A16" s="805" t="s">
        <v>367</v>
      </c>
      <c r="B16" s="799" t="s">
        <v>461</v>
      </c>
      <c r="C16" s="23">
        <f t="shared" si="0"/>
        <v>44401</v>
      </c>
      <c r="D16" s="23">
        <f t="shared" ref="D16:D17" si="13">C16+3</f>
        <v>44404</v>
      </c>
      <c r="E16" s="23">
        <f t="shared" ref="E16:E17" si="14">C16+5</f>
        <v>44406</v>
      </c>
      <c r="F16" s="23">
        <f t="shared" ref="F16:F17" si="15">C16+6</f>
        <v>44407</v>
      </c>
      <c r="G16" s="23">
        <f t="shared" ref="G16:G17" si="16">C16+7</f>
        <v>44408</v>
      </c>
      <c r="H16" s="23">
        <f t="shared" ref="H16:H17" si="17">C16+9</f>
        <v>44410</v>
      </c>
      <c r="I16" s="23">
        <f t="shared" ref="I16:I17" si="18">C16+10</f>
        <v>44411</v>
      </c>
      <c r="J16" s="23" t="s">
        <v>300</v>
      </c>
    </row>
    <row r="17" spans="1:11" s="172" customFormat="1" ht="20.100000000000001" customHeight="1">
      <c r="A17" s="805" t="s">
        <v>581</v>
      </c>
      <c r="B17" s="799" t="s">
        <v>338</v>
      </c>
      <c r="C17" s="23">
        <f t="shared" si="0"/>
        <v>44408</v>
      </c>
      <c r="D17" s="23">
        <f t="shared" si="13"/>
        <v>44411</v>
      </c>
      <c r="E17" s="23">
        <f t="shared" si="14"/>
        <v>44413</v>
      </c>
      <c r="F17" s="23">
        <f t="shared" si="15"/>
        <v>44414</v>
      </c>
      <c r="G17" s="23">
        <f t="shared" si="16"/>
        <v>44415</v>
      </c>
      <c r="H17" s="23">
        <f t="shared" si="17"/>
        <v>44417</v>
      </c>
      <c r="I17" s="23">
        <f t="shared" si="18"/>
        <v>44418</v>
      </c>
      <c r="J17" s="23" t="s">
        <v>300</v>
      </c>
    </row>
    <row r="18" spans="1:11" s="172" customFormat="1" ht="20.100000000000001" customHeight="1">
      <c r="A18" s="805" t="s">
        <v>367</v>
      </c>
      <c r="B18" s="799" t="s">
        <v>584</v>
      </c>
      <c r="C18" s="23">
        <f t="shared" si="0"/>
        <v>44415</v>
      </c>
      <c r="D18" s="23">
        <f t="shared" ref="D18" si="19">C18+3</f>
        <v>44418</v>
      </c>
      <c r="E18" s="23">
        <f t="shared" ref="E18" si="20">C18+5</f>
        <v>44420</v>
      </c>
      <c r="F18" s="23">
        <f t="shared" ref="F18" si="21">C18+6</f>
        <v>44421</v>
      </c>
      <c r="G18" s="23">
        <f t="shared" ref="G18" si="22">C18+7</f>
        <v>44422</v>
      </c>
      <c r="H18" s="23">
        <f t="shared" ref="H18" si="23">C18+9</f>
        <v>44424</v>
      </c>
      <c r="I18" s="23">
        <f t="shared" ref="I18" si="24">C18+10</f>
        <v>44425</v>
      </c>
      <c r="J18" s="23" t="s">
        <v>300</v>
      </c>
    </row>
    <row r="19" spans="1:11" ht="20.100000000000001" customHeight="1">
      <c r="A19" s="317" t="s">
        <v>126</v>
      </c>
      <c r="C19" s="589" t="s">
        <v>84</v>
      </c>
      <c r="D19" s="358"/>
      <c r="E19" s="358"/>
      <c r="F19" s="358"/>
      <c r="G19" s="358"/>
      <c r="H19" s="204"/>
      <c r="I19" s="172"/>
      <c r="K19" s="317" t="s">
        <v>99</v>
      </c>
    </row>
    <row r="20" spans="1:11" s="172" customFormat="1" ht="15" customHeight="1">
      <c r="A20" s="574" t="s">
        <v>83</v>
      </c>
      <c r="C20" s="204"/>
      <c r="G20" s="204"/>
      <c r="H20" s="204"/>
    </row>
    <row r="21" spans="1:11" s="172" customFormat="1" ht="15" customHeight="1">
      <c r="A21" s="736" t="s">
        <v>264</v>
      </c>
      <c r="B21" s="736" t="s">
        <v>270</v>
      </c>
      <c r="C21" s="204"/>
      <c r="G21" s="204"/>
      <c r="H21" s="204"/>
    </row>
    <row r="22" spans="1:11" ht="15" customHeight="1"/>
    <row r="23" spans="1:11" s="172" customFormat="1" ht="15" customHeight="1">
      <c r="A23" s="611" t="s">
        <v>65</v>
      </c>
      <c r="B23" s="800"/>
      <c r="C23" s="801"/>
      <c r="D23" s="802"/>
      <c r="E23" s="803"/>
      <c r="F23" s="803"/>
      <c r="H23" s="204"/>
    </row>
    <row r="24" spans="1:11" s="172" customFormat="1" ht="15" customHeight="1">
      <c r="A24" s="650" t="s">
        <v>0</v>
      </c>
      <c r="B24" s="355"/>
      <c r="C24" s="803"/>
      <c r="D24" s="393"/>
      <c r="E24" s="803"/>
      <c r="F24" s="803"/>
      <c r="H24" s="204"/>
    </row>
    <row r="25" spans="1:11" s="172" customFormat="1" ht="15" customHeight="1">
      <c r="A25" s="649" t="s">
        <v>66</v>
      </c>
      <c r="B25" s="161"/>
      <c r="C25" s="803"/>
      <c r="D25" s="393"/>
      <c r="E25" s="803"/>
      <c r="F25" s="803"/>
      <c r="G25" s="204"/>
      <c r="H25" s="204"/>
    </row>
    <row r="26" spans="1:11" s="172" customFormat="1" ht="15" customHeight="1">
      <c r="A26" s="649" t="s">
        <v>67</v>
      </c>
      <c r="B26" s="161"/>
      <c r="C26" s="803"/>
      <c r="D26" s="393"/>
      <c r="E26" s="393"/>
      <c r="F26" s="393"/>
      <c r="G26" s="204"/>
      <c r="H26" s="204"/>
    </row>
    <row r="27" spans="1:11" s="172" customFormat="1" ht="15" customHeight="1">
      <c r="A27" s="649" t="s">
        <v>68</v>
      </c>
      <c r="C27" s="204"/>
      <c r="G27" s="204"/>
      <c r="H27" s="204"/>
    </row>
    <row r="28" spans="1:11" s="172" customFormat="1" ht="15" customHeight="1">
      <c r="A28" s="649" t="s">
        <v>85</v>
      </c>
      <c r="C28" s="204"/>
      <c r="G28" s="204"/>
      <c r="H28" s="204"/>
    </row>
    <row r="29" spans="1:11" ht="15" customHeight="1"/>
  </sheetData>
  <customSheetViews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1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2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</customSheetView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/>
  <colBreaks count="2" manualBreakCount="2">
    <brk id="8" max="1048575" man="1"/>
    <brk id="26" max="1048575" man="1"/>
  </col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9"/>
  <sheetViews>
    <sheetView showGridLines="0" zoomScale="85" zoomScaleNormal="85" workbookViewId="0">
      <selection activeCell="B20" sqref="B20"/>
    </sheetView>
  </sheetViews>
  <sheetFormatPr defaultColWidth="8.875" defaultRowHeight="14.25"/>
  <cols>
    <col min="1" max="1" width="26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6" width="67.625" style="318" customWidth="1"/>
    <col min="7" max="7" width="17.12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52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52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52" ht="15" customHeight="1"/>
    <row r="4" spans="1:52" ht="15" customHeight="1">
      <c r="G4" s="317"/>
    </row>
    <row r="5" spans="1:52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</row>
    <row r="6" spans="1:52" s="358" customFormat="1" ht="19.5" customHeight="1"/>
    <row r="7" spans="1:52" s="738" customFormat="1" ht="19.5" customHeight="1">
      <c r="A7" s="804"/>
      <c r="B7" s="731"/>
      <c r="C7" s="731"/>
      <c r="D7" s="731"/>
      <c r="E7" s="731"/>
      <c r="F7" s="731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</row>
    <row r="8" spans="1:52" s="738" customFormat="1" ht="19.5" customHeight="1">
      <c r="A8" s="851" t="s">
        <v>31</v>
      </c>
      <c r="B8" s="851"/>
      <c r="C8" s="851"/>
      <c r="D8" s="852"/>
      <c r="E8" s="852"/>
      <c r="F8" s="852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</row>
    <row r="9" spans="1:52" s="738" customFormat="1" ht="19.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</row>
    <row r="10" spans="1:52" s="738" customFormat="1" ht="19.5" customHeight="1">
      <c r="A10" s="758" t="s">
        <v>74</v>
      </c>
      <c r="B10" s="772" t="s">
        <v>127</v>
      </c>
      <c r="C10" s="765" t="s">
        <v>1</v>
      </c>
      <c r="D10" s="421" t="s">
        <v>73</v>
      </c>
      <c r="E10" s="752"/>
      <c r="F10" s="375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</row>
    <row r="11" spans="1:52" s="738" customFormat="1" ht="19.5" customHeight="1">
      <c r="A11" s="764"/>
      <c r="B11" s="773" t="s">
        <v>89</v>
      </c>
      <c r="C11" s="517" t="s">
        <v>76</v>
      </c>
      <c r="D11" s="396" t="s">
        <v>18</v>
      </c>
      <c r="E11" s="396" t="s">
        <v>128</v>
      </c>
      <c r="F11" s="375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</row>
    <row r="12" spans="1:52" s="738" customFormat="1" ht="19.5" customHeight="1">
      <c r="A12" s="764"/>
      <c r="B12" s="773"/>
      <c r="C12" s="758" t="s">
        <v>129</v>
      </c>
      <c r="D12" s="767" t="s">
        <v>108</v>
      </c>
      <c r="E12" s="767" t="s">
        <v>130</v>
      </c>
      <c r="F12" s="375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</row>
    <row r="13" spans="1:52" s="738" customFormat="1" ht="19.5" customHeight="1">
      <c r="A13" s="768"/>
      <c r="B13" s="774"/>
      <c r="C13" s="768"/>
      <c r="D13" s="767" t="s">
        <v>95</v>
      </c>
      <c r="E13" s="767" t="s">
        <v>97</v>
      </c>
      <c r="F13" s="375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</row>
    <row r="14" spans="1:52" s="738" customFormat="1" ht="23.25" customHeight="1">
      <c r="A14" s="278" t="s">
        <v>309</v>
      </c>
      <c r="B14" s="734" t="s">
        <v>392</v>
      </c>
      <c r="C14" s="23">
        <v>44372</v>
      </c>
      <c r="D14" s="23">
        <v>44378</v>
      </c>
      <c r="E14" s="23">
        <v>44381</v>
      </c>
      <c r="F14" s="375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</row>
    <row r="15" spans="1:52" s="738" customFormat="1" ht="23.25" customHeight="1">
      <c r="A15" s="805" t="s">
        <v>370</v>
      </c>
      <c r="B15" s="734" t="s">
        <v>393</v>
      </c>
      <c r="C15" s="23">
        <f>C14+7</f>
        <v>44379</v>
      </c>
      <c r="D15" s="23">
        <f t="shared" ref="D15:D19" si="0">C15+6</f>
        <v>44385</v>
      </c>
      <c r="E15" s="23">
        <f t="shared" ref="E15:E19" si="1">C15+9</f>
        <v>44388</v>
      </c>
      <c r="F15" s="375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</row>
    <row r="16" spans="1:52" s="738" customFormat="1" ht="23.25" customHeight="1">
      <c r="A16" s="278" t="s">
        <v>309</v>
      </c>
      <c r="B16" s="734" t="s">
        <v>457</v>
      </c>
      <c r="C16" s="23">
        <f t="shared" ref="C16:C18" si="2">C15+7</f>
        <v>44386</v>
      </c>
      <c r="D16" s="23">
        <f t="shared" si="0"/>
        <v>44392</v>
      </c>
      <c r="E16" s="23">
        <f t="shared" si="1"/>
        <v>44395</v>
      </c>
      <c r="F16" s="375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</row>
    <row r="17" spans="1:52" s="738" customFormat="1" ht="23.25" customHeight="1">
      <c r="A17" s="805" t="s">
        <v>370</v>
      </c>
      <c r="B17" s="734" t="s">
        <v>458</v>
      </c>
      <c r="C17" s="23">
        <f t="shared" si="2"/>
        <v>44393</v>
      </c>
      <c r="D17" s="23">
        <f t="shared" si="0"/>
        <v>44399</v>
      </c>
      <c r="E17" s="23">
        <f t="shared" si="1"/>
        <v>44402</v>
      </c>
      <c r="F17" s="1010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</row>
    <row r="18" spans="1:52" s="738" customFormat="1" ht="23.25" customHeight="1">
      <c r="A18" s="278" t="s">
        <v>309</v>
      </c>
      <c r="B18" s="734" t="s">
        <v>459</v>
      </c>
      <c r="C18" s="23">
        <f t="shared" si="2"/>
        <v>44400</v>
      </c>
      <c r="D18" s="23">
        <f t="shared" si="0"/>
        <v>44406</v>
      </c>
      <c r="E18" s="23">
        <f t="shared" si="1"/>
        <v>44409</v>
      </c>
      <c r="F18" s="375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</row>
    <row r="19" spans="1:52" s="738" customFormat="1" ht="23.25" customHeight="1">
      <c r="A19" s="805" t="s">
        <v>370</v>
      </c>
      <c r="B19" s="734" t="s">
        <v>460</v>
      </c>
      <c r="C19" s="23">
        <f t="shared" ref="C19" si="3">C18+7</f>
        <v>44407</v>
      </c>
      <c r="D19" s="23">
        <f t="shared" si="0"/>
        <v>44413</v>
      </c>
      <c r="E19" s="23">
        <f t="shared" si="1"/>
        <v>44416</v>
      </c>
      <c r="F19" s="375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</row>
    <row r="20" spans="1:52" s="374" customFormat="1" ht="19.5" customHeight="1">
      <c r="A20" s="374" t="s">
        <v>131</v>
      </c>
    </row>
    <row r="21" spans="1:52" s="375" customFormat="1" ht="15" customHeight="1">
      <c r="A21" s="735" t="s">
        <v>83</v>
      </c>
      <c r="C21" s="387"/>
      <c r="F21" s="387"/>
      <c r="G21" s="387"/>
    </row>
    <row r="22" spans="1:52" s="375" customFormat="1" ht="15" customHeight="1">
      <c r="A22" s="736" t="s">
        <v>268</v>
      </c>
      <c r="B22" s="736" t="s">
        <v>271</v>
      </c>
      <c r="C22" s="387"/>
      <c r="F22" s="387"/>
      <c r="G22" s="387"/>
    </row>
    <row r="23" spans="1:52" ht="15" customHeight="1">
      <c r="A23" s="589" t="s">
        <v>84</v>
      </c>
    </row>
    <row r="24" spans="1:52" s="172" customFormat="1" ht="15" customHeight="1">
      <c r="A24" s="611" t="s">
        <v>65</v>
      </c>
      <c r="B24" s="800"/>
      <c r="C24" s="801"/>
      <c r="D24" s="802"/>
      <c r="E24" s="803"/>
      <c r="G24" s="204"/>
    </row>
    <row r="25" spans="1:52" s="172" customFormat="1" ht="15" customHeight="1">
      <c r="A25" s="650" t="s">
        <v>0</v>
      </c>
      <c r="B25" s="355"/>
      <c r="C25" s="803"/>
      <c r="D25" s="393"/>
      <c r="E25" s="803"/>
      <c r="G25" s="204"/>
    </row>
    <row r="26" spans="1:52" s="172" customFormat="1" ht="15" customHeight="1">
      <c r="A26" s="649" t="s">
        <v>66</v>
      </c>
      <c r="B26" s="161"/>
      <c r="C26" s="803"/>
      <c r="D26" s="393"/>
      <c r="E26" s="803"/>
      <c r="F26" s="204"/>
      <c r="G26" s="204"/>
    </row>
    <row r="27" spans="1:52" s="172" customFormat="1" ht="15" customHeight="1">
      <c r="A27" s="649" t="s">
        <v>67</v>
      </c>
      <c r="B27" s="161"/>
      <c r="C27" s="803"/>
      <c r="D27" s="393"/>
      <c r="E27" s="393"/>
      <c r="F27" s="204"/>
      <c r="G27" s="204"/>
    </row>
    <row r="28" spans="1:52" s="172" customFormat="1" ht="15" customHeight="1">
      <c r="A28" s="649" t="s">
        <v>68</v>
      </c>
      <c r="C28" s="204"/>
      <c r="F28" s="204"/>
      <c r="G28" s="204"/>
    </row>
    <row r="29" spans="1:52" s="172" customFormat="1" ht="15" customHeight="1">
      <c r="A29" s="649" t="s">
        <v>85</v>
      </c>
      <c r="C29" s="204"/>
      <c r="F29" s="204"/>
      <c r="G29" s="204"/>
    </row>
  </sheetData>
  <customSheetViews>
    <customSheetView guid="{035FD7B7-E407-47C6-82D2-F16A7036DEE3}" scale="85" showGridLines="0">
      <selection activeCell="B20" sqref="B20"/>
      <pageMargins left="0.7" right="0.7" top="0.75" bottom="0.75" header="0.3" footer="0.3"/>
      <pageSetup scale="60" orientation="landscape"/>
    </customSheetView>
    <customSheetView guid="{D73C7D54-4891-4237-9750-225D2462AB34}" scale="85" showGridLines="0" topLeftCell="A4">
      <selection activeCell="E22" sqref="E22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B20" sqref="B20"/>
      <pageMargins left="0.7" right="0.7" top="0.75" bottom="0.75" header="0.3" footer="0.3"/>
      <pageSetup scale="60" orientation="landscape" r:id="rId1"/>
    </customSheetView>
    <customSheetView guid="{C6EA2456-9077-41F6-8AD1-2B98609E6968}" scale="85" showGridLines="0">
      <selection activeCell="B18" sqref="B18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B9" sqref="B9"/>
      <pageMargins left="0.7" right="0.7" top="0.75" bottom="0.75" header="0.3" footer="0.3"/>
      <pageSetup scale="60" orientation="landscape"/>
    </customSheetView>
    <customSheetView guid="{6D779134-8889-443F-9ACA-8D735092180D}" scale="85" showGridLines="0">
      <selection activeCell="G18" sqref="G18"/>
      <pageMargins left="0.7" right="0.7" top="0.75" bottom="0.75" header="0.3" footer="0.3"/>
      <pageSetup scale="60" orientation="landscape"/>
    </customSheetView>
    <customSheetView guid="{DB8C7FDF-A076-429E-9C69-19F5346810D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C00304E5-BAC8-4C34-B3D2-AD7EACE0CB9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B9C309E4-7299-4CD5-AAAB-CF9542D1540F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8E2DF192-20FD-40DB-8385-493ED9B1C2BF}" scale="85" showGridLines="0">
      <selection activeCell="A15" sqref="A15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3"/>
  <sheetViews>
    <sheetView showGridLines="0" topLeftCell="A7" zoomScale="85" workbookViewId="0">
      <selection activeCell="E27" sqref="E27"/>
    </sheetView>
  </sheetViews>
  <sheetFormatPr defaultColWidth="8.875" defaultRowHeight="14.25"/>
  <cols>
    <col min="1" max="1" width="19.5" style="317" customWidth="1"/>
    <col min="2" max="2" width="12" style="317" customWidth="1"/>
    <col min="3" max="3" width="15.25" style="318" customWidth="1"/>
    <col min="4" max="4" width="15.875" style="318" customWidth="1"/>
    <col min="5" max="5" width="16.125" style="317" customWidth="1"/>
    <col min="6" max="6" width="16.75" style="317" customWidth="1"/>
    <col min="7" max="7" width="16" style="317" customWidth="1"/>
    <col min="8" max="8" width="16.75" style="317" customWidth="1"/>
    <col min="9" max="9" width="19.625" style="317" customWidth="1"/>
    <col min="10" max="10" width="9.875" style="317" customWidth="1"/>
    <col min="11" max="16384" width="8.875" style="317"/>
  </cols>
  <sheetData>
    <row r="1" spans="1:11" ht="24.95" customHeight="1">
      <c r="A1" s="806" t="s">
        <v>139</v>
      </c>
      <c r="B1" s="760"/>
      <c r="C1" s="760"/>
      <c r="D1" s="760"/>
      <c r="E1" s="760"/>
      <c r="F1" s="760"/>
      <c r="G1" s="760"/>
      <c r="H1" s="760"/>
      <c r="I1" s="760"/>
    </row>
    <row r="2" spans="1:11" ht="24.95" customHeight="1">
      <c r="A2" s="760"/>
      <c r="B2" s="760"/>
      <c r="C2" s="760"/>
      <c r="D2" s="760"/>
      <c r="E2" s="760"/>
      <c r="F2" s="760"/>
      <c r="G2" s="760"/>
      <c r="H2" s="760"/>
      <c r="I2" s="760"/>
    </row>
    <row r="3" spans="1:11" s="316" customFormat="1" ht="20.100000000000001" customHeight="1">
      <c r="A3" s="1067" t="s">
        <v>258</v>
      </c>
      <c r="B3" s="1067"/>
      <c r="C3" s="1067"/>
      <c r="D3" s="1067"/>
      <c r="E3" s="1067"/>
      <c r="F3" s="807"/>
      <c r="G3" s="807"/>
      <c r="H3" s="807"/>
    </row>
    <row r="4" spans="1:11" ht="15" customHeight="1">
      <c r="A4" s="808"/>
      <c r="B4" s="808"/>
      <c r="C4" s="808"/>
      <c r="D4" s="808"/>
      <c r="E4" s="808"/>
      <c r="F4" s="808"/>
      <c r="G4" s="808"/>
      <c r="H4" s="808"/>
    </row>
    <row r="5" spans="1:11" s="316" customFormat="1" ht="20.100000000000001" customHeight="1">
      <c r="A5" s="13" t="s">
        <v>70</v>
      </c>
      <c r="B5" s="327"/>
      <c r="C5" s="328"/>
      <c r="D5" s="329"/>
    </row>
    <row r="6" spans="1:11" s="172" customFormat="1" ht="15" customHeight="1">
      <c r="A6" s="317"/>
      <c r="B6" s="317"/>
      <c r="C6" s="317"/>
      <c r="D6" s="324" t="s">
        <v>87</v>
      </c>
      <c r="E6" s="403" t="e">
        <f>#REF!</f>
        <v>#REF!</v>
      </c>
      <c r="F6" s="403"/>
      <c r="G6" s="403"/>
      <c r="H6" s="403"/>
    </row>
    <row r="7" spans="1:11" s="172" customFormat="1" ht="15" customHeight="1">
      <c r="A7" s="809"/>
      <c r="B7" s="317"/>
      <c r="C7" s="317"/>
      <c r="D7" s="317"/>
      <c r="E7" s="317"/>
      <c r="F7" s="317"/>
      <c r="G7" s="317"/>
      <c r="H7" s="317"/>
    </row>
    <row r="8" spans="1:11" s="401" customFormat="1" ht="25.5" customHeight="1">
      <c r="A8" s="765"/>
      <c r="B8" s="765"/>
      <c r="C8" s="759" t="s">
        <v>1</v>
      </c>
      <c r="D8" s="404"/>
      <c r="E8" s="405"/>
      <c r="F8" s="405"/>
      <c r="G8" s="405"/>
      <c r="H8" s="405"/>
      <c r="I8" s="406"/>
      <c r="J8" s="406"/>
    </row>
    <row r="9" spans="1:11" s="401" customFormat="1" ht="83.25" customHeight="1">
      <c r="A9" s="407" t="s">
        <v>74</v>
      </c>
      <c r="B9" s="407" t="s">
        <v>115</v>
      </c>
      <c r="C9" s="408" t="s">
        <v>90</v>
      </c>
      <c r="D9" s="385" t="s">
        <v>140</v>
      </c>
      <c r="E9" s="397" t="s">
        <v>141</v>
      </c>
      <c r="F9" s="397" t="s">
        <v>142</v>
      </c>
      <c r="G9" s="1032" t="s">
        <v>352</v>
      </c>
      <c r="H9" s="385" t="s">
        <v>353</v>
      </c>
      <c r="I9" s="397" t="s">
        <v>119</v>
      </c>
      <c r="J9" s="397" t="s">
        <v>143</v>
      </c>
    </row>
    <row r="10" spans="1:11" s="401" customFormat="1" ht="25.5" customHeight="1">
      <c r="A10" s="409"/>
      <c r="B10" s="410"/>
      <c r="C10" s="810" t="s">
        <v>10</v>
      </c>
      <c r="D10" s="772" t="s">
        <v>93</v>
      </c>
      <c r="E10" s="765" t="s">
        <v>125</v>
      </c>
      <c r="F10" s="765" t="s">
        <v>95</v>
      </c>
      <c r="G10" s="1028" t="s">
        <v>96</v>
      </c>
      <c r="H10" s="1028" t="s">
        <v>96</v>
      </c>
      <c r="I10" s="772" t="s">
        <v>97</v>
      </c>
      <c r="J10" s="772" t="s">
        <v>110</v>
      </c>
    </row>
    <row r="11" spans="1:11" s="401" customFormat="1" ht="25.5" customHeight="1">
      <c r="A11" s="860" t="s">
        <v>367</v>
      </c>
      <c r="B11" s="734" t="s">
        <v>436</v>
      </c>
      <c r="C11" s="1045">
        <v>44377</v>
      </c>
      <c r="D11" s="1045" t="s">
        <v>302</v>
      </c>
      <c r="E11" s="1045" t="s">
        <v>302</v>
      </c>
      <c r="F11" s="1045" t="s">
        <v>302</v>
      </c>
      <c r="G11" s="1045" t="s">
        <v>302</v>
      </c>
      <c r="H11" s="1045" t="s">
        <v>302</v>
      </c>
      <c r="I11" s="1045" t="s">
        <v>302</v>
      </c>
      <c r="J11" s="1045" t="s">
        <v>302</v>
      </c>
    </row>
    <row r="12" spans="1:11" s="401" customFormat="1" ht="25.5" customHeight="1">
      <c r="A12" s="812" t="s">
        <v>346</v>
      </c>
      <c r="B12" s="811" t="s">
        <v>586</v>
      </c>
      <c r="C12" s="1045">
        <f>C11+7</f>
        <v>44384</v>
      </c>
      <c r="D12" s="1045" t="s">
        <v>302</v>
      </c>
      <c r="E12" s="1045" t="s">
        <v>302</v>
      </c>
      <c r="F12" s="1045" t="s">
        <v>302</v>
      </c>
      <c r="G12" s="1045" t="s">
        <v>302</v>
      </c>
      <c r="H12" s="1045" t="s">
        <v>302</v>
      </c>
      <c r="I12" s="1045" t="s">
        <v>302</v>
      </c>
      <c r="J12" s="1045" t="s">
        <v>302</v>
      </c>
      <c r="K12" s="401" t="s">
        <v>585</v>
      </c>
    </row>
    <row r="13" spans="1:11" s="401" customFormat="1" ht="25.5" customHeight="1">
      <c r="A13" s="860" t="s">
        <v>438</v>
      </c>
      <c r="B13" s="734" t="s">
        <v>615</v>
      </c>
      <c r="C13" s="411">
        <f t="shared" ref="C13" si="0">C12+7</f>
        <v>44391</v>
      </c>
      <c r="D13" s="411">
        <f t="shared" ref="D13" si="1">C13+3</f>
        <v>44394</v>
      </c>
      <c r="E13" s="411">
        <f t="shared" ref="E13" si="2">C13+5</f>
        <v>44396</v>
      </c>
      <c r="F13" s="411">
        <f t="shared" ref="F13" si="3">C13+6</f>
        <v>44397</v>
      </c>
      <c r="G13" s="411">
        <f t="shared" ref="G13" si="4">C13+8</f>
        <v>44399</v>
      </c>
      <c r="H13" s="1045" t="s">
        <v>302</v>
      </c>
      <c r="I13" s="411">
        <f t="shared" ref="I13" si="5">C13+9</f>
        <v>44400</v>
      </c>
      <c r="J13" s="1045" t="s">
        <v>302</v>
      </c>
      <c r="K13" s="401" t="s">
        <v>587</v>
      </c>
    </row>
    <row r="14" spans="1:11" s="401" customFormat="1" ht="25.5" customHeight="1">
      <c r="A14" s="812" t="s">
        <v>346</v>
      </c>
      <c r="B14" s="734" t="s">
        <v>589</v>
      </c>
      <c r="C14" s="411">
        <f>C13+7</f>
        <v>44398</v>
      </c>
      <c r="D14" s="411">
        <f t="shared" ref="D14" si="6">C14+3</f>
        <v>44401</v>
      </c>
      <c r="E14" s="411">
        <f t="shared" ref="E14" si="7">C14+5</f>
        <v>44403</v>
      </c>
      <c r="F14" s="411">
        <f t="shared" ref="F14" si="8">C14+6</f>
        <v>44404</v>
      </c>
      <c r="G14" s="411">
        <f t="shared" ref="G14" si="9">C14+8</f>
        <v>44406</v>
      </c>
      <c r="H14" s="1045" t="s">
        <v>302</v>
      </c>
      <c r="I14" s="411">
        <f t="shared" ref="I14" si="10">C14+9</f>
        <v>44407</v>
      </c>
      <c r="J14" s="1045" t="s">
        <v>302</v>
      </c>
      <c r="K14" s="401" t="s">
        <v>588</v>
      </c>
    </row>
    <row r="15" spans="1:11" s="401" customFormat="1" ht="25.5" customHeight="1">
      <c r="A15" s="860" t="s">
        <v>438</v>
      </c>
      <c r="B15" s="734" t="s">
        <v>344</v>
      </c>
      <c r="C15" s="411">
        <f t="shared" ref="C15:C17" si="11">C14+7</f>
        <v>44405</v>
      </c>
      <c r="D15" s="411">
        <f t="shared" ref="D15:D17" si="12">C15+3</f>
        <v>44408</v>
      </c>
      <c r="E15" s="411">
        <f t="shared" ref="E15:E17" si="13">C15+5</f>
        <v>44410</v>
      </c>
      <c r="F15" s="411">
        <f t="shared" ref="F15:F17" si="14">C15+6</f>
        <v>44411</v>
      </c>
      <c r="G15" s="411">
        <f t="shared" ref="G15:G17" si="15">C15+8</f>
        <v>44413</v>
      </c>
      <c r="H15" s="1045" t="s">
        <v>302</v>
      </c>
      <c r="I15" s="411">
        <f t="shared" ref="I15:I17" si="16">C15+9</f>
        <v>44414</v>
      </c>
      <c r="J15" s="411">
        <f t="shared" ref="J15:J17" si="17">C15+10</f>
        <v>44415</v>
      </c>
      <c r="K15" s="401" t="s">
        <v>614</v>
      </c>
    </row>
    <row r="16" spans="1:11" s="401" customFormat="1" ht="25.5" customHeight="1">
      <c r="A16" s="812" t="s">
        <v>346</v>
      </c>
      <c r="B16" s="811" t="s">
        <v>590</v>
      </c>
      <c r="C16" s="411">
        <f t="shared" si="11"/>
        <v>44412</v>
      </c>
      <c r="D16" s="411">
        <f t="shared" si="12"/>
        <v>44415</v>
      </c>
      <c r="E16" s="411">
        <f t="shared" si="13"/>
        <v>44417</v>
      </c>
      <c r="F16" s="411">
        <f t="shared" si="14"/>
        <v>44418</v>
      </c>
      <c r="G16" s="411">
        <f t="shared" si="15"/>
        <v>44420</v>
      </c>
      <c r="H16" s="1045" t="s">
        <v>302</v>
      </c>
      <c r="I16" s="411">
        <f t="shared" si="16"/>
        <v>44421</v>
      </c>
      <c r="J16" s="411">
        <f t="shared" si="17"/>
        <v>44422</v>
      </c>
    </row>
    <row r="17" spans="1:11" s="401" customFormat="1" ht="25.5" customHeight="1">
      <c r="A17" s="860" t="s">
        <v>438</v>
      </c>
      <c r="B17" s="811" t="s">
        <v>366</v>
      </c>
      <c r="C17" s="411">
        <f t="shared" si="11"/>
        <v>44419</v>
      </c>
      <c r="D17" s="411">
        <f t="shared" si="12"/>
        <v>44422</v>
      </c>
      <c r="E17" s="411">
        <f t="shared" si="13"/>
        <v>44424</v>
      </c>
      <c r="F17" s="411">
        <f t="shared" si="14"/>
        <v>44425</v>
      </c>
      <c r="G17" s="411">
        <f t="shared" si="15"/>
        <v>44427</v>
      </c>
      <c r="H17" s="1045" t="s">
        <v>302</v>
      </c>
      <c r="I17" s="411">
        <f t="shared" si="16"/>
        <v>44428</v>
      </c>
      <c r="J17" s="411">
        <f t="shared" si="17"/>
        <v>44429</v>
      </c>
      <c r="K17" s="401" t="s">
        <v>588</v>
      </c>
    </row>
    <row r="18" spans="1:11" s="402" customFormat="1" ht="15" customHeight="1">
      <c r="A18" s="815" t="s">
        <v>83</v>
      </c>
      <c r="B18" s="202"/>
      <c r="C18" s="412"/>
    </row>
    <row r="19" spans="1:11" s="402" customFormat="1" ht="15" customHeight="1">
      <c r="A19" s="575" t="s">
        <v>144</v>
      </c>
      <c r="B19" s="575" t="s">
        <v>145</v>
      </c>
      <c r="C19" s="207"/>
    </row>
    <row r="20" spans="1:11" s="402" customFormat="1" ht="15" customHeight="1">
      <c r="A20" s="816"/>
      <c r="B20" s="816"/>
      <c r="C20" s="207"/>
    </row>
    <row r="21" spans="1:11" s="316" customFormat="1" ht="20.100000000000001" customHeight="1">
      <c r="A21" s="737" t="s">
        <v>146</v>
      </c>
      <c r="B21" s="750"/>
      <c r="C21" s="750"/>
      <c r="D21" s="798"/>
      <c r="E21" s="798"/>
      <c r="F21" s="798"/>
      <c r="G21" s="798"/>
      <c r="H21" s="798"/>
    </row>
    <row r="22" spans="1:11" s="172" customFormat="1" ht="15" customHeight="1">
      <c r="B22" s="317"/>
      <c r="C22" s="317"/>
      <c r="D22" s="317"/>
      <c r="E22" s="317"/>
      <c r="F22" s="317"/>
      <c r="G22" s="317"/>
      <c r="H22" s="317"/>
    </row>
    <row r="23" spans="1:11" s="401" customFormat="1" ht="24.95" customHeight="1">
      <c r="A23" s="757" t="s">
        <v>74</v>
      </c>
      <c r="B23" s="759" t="s">
        <v>115</v>
      </c>
      <c r="C23" s="759" t="s">
        <v>1</v>
      </c>
      <c r="D23" s="751"/>
      <c r="E23" s="752" t="s">
        <v>73</v>
      </c>
      <c r="F23" s="753"/>
      <c r="G23" s="1029"/>
      <c r="H23" s="1029"/>
    </row>
    <row r="24" spans="1:11" s="401" customFormat="1" ht="60" customHeight="1">
      <c r="A24" s="757"/>
      <c r="B24" s="751"/>
      <c r="C24" s="396" t="s">
        <v>90</v>
      </c>
      <c r="D24" s="397" t="s">
        <v>142</v>
      </c>
      <c r="E24" s="385" t="s">
        <v>141</v>
      </c>
      <c r="F24" s="385" t="s">
        <v>140</v>
      </c>
      <c r="G24" s="1030"/>
      <c r="H24" s="1030"/>
    </row>
    <row r="25" spans="1:11" s="401" customFormat="1" ht="30.75" customHeight="1">
      <c r="A25" s="758"/>
      <c r="B25" s="758"/>
      <c r="C25" s="810" t="s">
        <v>10</v>
      </c>
      <c r="D25" s="772" t="s">
        <v>94</v>
      </c>
      <c r="E25" s="772" t="s">
        <v>93</v>
      </c>
      <c r="F25" s="772" t="s">
        <v>95</v>
      </c>
      <c r="G25" s="1031"/>
      <c r="H25" s="1031"/>
    </row>
    <row r="26" spans="1:11" s="401" customFormat="1" ht="25.5" customHeight="1">
      <c r="A26" s="812" t="s">
        <v>216</v>
      </c>
      <c r="B26" s="734"/>
      <c r="C26" s="411">
        <v>44377</v>
      </c>
      <c r="D26" s="1047" t="s">
        <v>302</v>
      </c>
      <c r="E26" s="1046">
        <v>44380</v>
      </c>
      <c r="F26" s="1046">
        <v>44383</v>
      </c>
      <c r="G26" s="1024"/>
      <c r="H26" s="167"/>
      <c r="I26" s="1024"/>
    </row>
    <row r="27" spans="1:11" s="401" customFormat="1" ht="25.5" customHeight="1">
      <c r="A27" s="812" t="s">
        <v>346</v>
      </c>
      <c r="B27" s="734" t="s">
        <v>586</v>
      </c>
      <c r="C27" s="411">
        <v>44379</v>
      </c>
      <c r="D27" s="1047" t="s">
        <v>302</v>
      </c>
      <c r="E27" s="1046" t="s">
        <v>612</v>
      </c>
      <c r="F27" s="1046" t="s">
        <v>613</v>
      </c>
      <c r="G27" s="1054"/>
      <c r="H27" s="1054" t="s">
        <v>610</v>
      </c>
      <c r="I27" s="1054"/>
    </row>
    <row r="28" spans="1:11" s="401" customFormat="1" ht="25.5" customHeight="1">
      <c r="A28" s="812" t="s">
        <v>440</v>
      </c>
      <c r="B28" s="734" t="s">
        <v>462</v>
      </c>
      <c r="C28" s="411">
        <f>C26+7</f>
        <v>44384</v>
      </c>
      <c r="D28" s="1047" t="s">
        <v>302</v>
      </c>
      <c r="E28" s="1047" t="s">
        <v>302</v>
      </c>
      <c r="F28" s="1047" t="s">
        <v>302</v>
      </c>
      <c r="G28" s="167"/>
      <c r="H28" s="167"/>
    </row>
    <row r="29" spans="1:11" s="401" customFormat="1" ht="25.5" customHeight="1">
      <c r="A29" s="812" t="s">
        <v>505</v>
      </c>
      <c r="B29" s="734"/>
      <c r="C29" s="411">
        <f>C28+7</f>
        <v>44391</v>
      </c>
      <c r="D29" s="1047" t="s">
        <v>302</v>
      </c>
      <c r="E29" s="1047" t="s">
        <v>302</v>
      </c>
      <c r="F29" s="1047" t="s">
        <v>302</v>
      </c>
      <c r="G29" s="167"/>
      <c r="H29" s="167"/>
    </row>
    <row r="30" spans="1:11" s="401" customFormat="1" ht="25.5" customHeight="1">
      <c r="A30" s="812" t="s">
        <v>440</v>
      </c>
      <c r="B30" s="734" t="s">
        <v>463</v>
      </c>
      <c r="C30" s="411">
        <f t="shared" ref="C30:C32" si="18">C29+7</f>
        <v>44398</v>
      </c>
      <c r="D30" s="1047" t="s">
        <v>302</v>
      </c>
      <c r="E30" s="1046">
        <f t="shared" ref="E30:E32" si="19">C30+3</f>
        <v>44401</v>
      </c>
      <c r="F30" s="1046">
        <f t="shared" ref="F30:F32" si="20">C30+6</f>
        <v>44404</v>
      </c>
      <c r="G30" s="167"/>
      <c r="H30" s="167"/>
    </row>
    <row r="31" spans="1:11" s="401" customFormat="1" ht="25.5" customHeight="1">
      <c r="A31" s="812" t="s">
        <v>216</v>
      </c>
      <c r="B31" s="734"/>
      <c r="C31" s="411">
        <f t="shared" si="18"/>
        <v>44405</v>
      </c>
      <c r="D31" s="1047" t="s">
        <v>302</v>
      </c>
      <c r="E31" s="1046">
        <f t="shared" si="19"/>
        <v>44408</v>
      </c>
      <c r="F31" s="1046">
        <f t="shared" si="20"/>
        <v>44411</v>
      </c>
      <c r="G31" s="167"/>
      <c r="H31" s="167"/>
    </row>
    <row r="32" spans="1:11" s="401" customFormat="1" ht="25.5" customHeight="1">
      <c r="A32" s="812" t="s">
        <v>440</v>
      </c>
      <c r="B32" s="734" t="s">
        <v>611</v>
      </c>
      <c r="C32" s="411">
        <f t="shared" si="18"/>
        <v>44412</v>
      </c>
      <c r="D32" s="1047" t="s">
        <v>302</v>
      </c>
      <c r="E32" s="1046">
        <f t="shared" si="19"/>
        <v>44415</v>
      </c>
      <c r="F32" s="1046">
        <f t="shared" si="20"/>
        <v>44418</v>
      </c>
      <c r="G32" s="167"/>
      <c r="H32" s="167"/>
    </row>
    <row r="33" spans="1:8" s="401" customFormat="1" ht="25.5" customHeight="1">
      <c r="A33" s="1006"/>
      <c r="B33" s="859"/>
      <c r="C33" s="167"/>
      <c r="D33" s="167"/>
      <c r="E33" s="167"/>
      <c r="F33" s="167"/>
      <c r="G33" s="167"/>
      <c r="H33" s="167"/>
    </row>
    <row r="34" spans="1:8" s="172" customFormat="1" ht="15" customHeight="1">
      <c r="A34" s="813" t="s">
        <v>84</v>
      </c>
      <c r="B34" s="317"/>
      <c r="C34" s="813"/>
      <c r="D34" s="317"/>
      <c r="E34" s="317"/>
      <c r="F34" s="317"/>
      <c r="G34" s="317"/>
      <c r="H34" s="317"/>
    </row>
    <row r="35" spans="1:8" s="402" customFormat="1" ht="15" customHeight="1">
      <c r="A35" s="815" t="s">
        <v>83</v>
      </c>
      <c r="B35" s="202"/>
      <c r="C35" s="412"/>
    </row>
    <row r="36" spans="1:8" s="402" customFormat="1" ht="15" customHeight="1">
      <c r="A36" s="575" t="s">
        <v>144</v>
      </c>
      <c r="B36" s="575" t="s">
        <v>147</v>
      </c>
      <c r="C36" s="207"/>
    </row>
    <row r="37" spans="1:8" ht="15" customHeight="1">
      <c r="C37" s="413"/>
    </row>
    <row r="38" spans="1:8" s="172" customFormat="1" ht="15" customHeight="1">
      <c r="A38" s="611" t="s">
        <v>65</v>
      </c>
      <c r="B38" s="800"/>
      <c r="C38" s="801"/>
    </row>
    <row r="39" spans="1:8" s="172" customFormat="1" ht="15" customHeight="1">
      <c r="A39" s="650" t="s">
        <v>0</v>
      </c>
      <c r="B39" s="355"/>
      <c r="C39" s="803"/>
    </row>
    <row r="40" spans="1:8" s="172" customFormat="1" ht="15" customHeight="1">
      <c r="A40" s="363" t="s">
        <v>66</v>
      </c>
      <c r="B40" s="161"/>
      <c r="C40" s="803"/>
      <c r="D40" s="204"/>
    </row>
    <row r="41" spans="1:8" s="172" customFormat="1" ht="15" customHeight="1">
      <c r="A41" s="363" t="s">
        <v>67</v>
      </c>
      <c r="B41" s="161"/>
      <c r="C41" s="803"/>
      <c r="D41" s="204"/>
    </row>
    <row r="42" spans="1:8" s="172" customFormat="1" ht="15" customHeight="1">
      <c r="A42" s="649" t="s">
        <v>68</v>
      </c>
      <c r="C42" s="204"/>
      <c r="D42" s="204"/>
    </row>
    <row r="43" spans="1:8" s="172" customFormat="1" ht="15" customHeight="1">
      <c r="A43" s="651" t="s">
        <v>85</v>
      </c>
      <c r="C43" s="204"/>
      <c r="D43" s="204"/>
    </row>
  </sheetData>
  <customSheetViews>
    <customSheetView guid="{035FD7B7-E407-47C6-82D2-F16A7036DEE3}" scale="85" showGridLines="0" fitToPage="1" topLeftCell="A19">
      <selection activeCell="D28" sqref="D28"/>
      <pageMargins left="0.7" right="0.7" top="0.75" bottom="0.75" header="0.3" footer="0.3"/>
      <pageSetup paperSize="9" scale="57" orientation="landscape"/>
    </customSheetView>
    <customSheetView guid="{D73C7D54-4891-4237-9750-225D2462AB34}" scale="85" showGridLines="0" fitToPage="1" hiddenRows="1" topLeftCell="A7">
      <selection activeCell="K23" sqref="K23"/>
      <pageMargins left="0.7" right="0.7" top="0.75" bottom="0.75" header="0.3" footer="0.3"/>
      <pageSetup paperSize="9" scale="57" orientation="landscape"/>
    </customSheetView>
    <customSheetView guid="{77C6715E-78A8-45AF-BBE5-55C648F3FD39}" scale="85" showGridLines="0" fitToPage="1" topLeftCell="A7">
      <selection activeCell="F11" sqref="F11"/>
      <pageMargins left="0.7" right="0.7" top="0.75" bottom="0.75" header="0.3" footer="0.3"/>
      <pageSetup paperSize="9" scale="47" orientation="landscape" r:id="rId1"/>
    </customSheetView>
    <customSheetView guid="{C6EA2456-9077-41F6-8AD1-2B98609E6968}" scale="85" showGridLines="0" fitToPage="1" topLeftCell="A10">
      <selection activeCell="D30" sqref="D30"/>
      <pageMargins left="0.7" right="0.7" top="0.75" bottom="0.75" header="0.3" footer="0.3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.7" right="0.7" top="0.75" bottom="0.75" header="0.3" footer="0.3"/>
      <pageSetup paperSize="9" scale="57" orientation="landscape"/>
    </customSheetView>
    <customSheetView guid="{6D779134-8889-443F-9ACA-8D735092180D}" scale="85" showGridLines="0" fitToPage="1">
      <selection activeCell="K16" sqref="K16"/>
      <pageMargins left="0.7" right="0.7" top="0.75" bottom="0.75" header="0.3" footer="0.3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.7" right="0.7" top="0.75" bottom="0.75" header="0.3" footer="0.3"/>
      <pageSetup paperSize="9" scale="55" orientation="landscape"/>
    </customSheetView>
    <customSheetView guid="{4BAB3EE4-9C54-4B90-B433-C200B8083694}" scale="85" showGridLines="0" fitToPage="1" topLeftCell="A10">
      <selection activeCell="G25" sqref="G25"/>
      <pageMargins left="0.7" right="0.7" top="0.75" bottom="0.75" header="0.3" footer="0.3"/>
      <pageSetup paperSize="9" scale="57" orientation="landscape"/>
    </customSheetView>
    <customSheetView guid="{A0571078-F8D9-4419-99DA-CC05A0A8884F}" scale="85" showPageBreaks="1" showGridLines="0" fitToPage="1" printArea="1">
      <selection activeCell="S22" sqref="S18:Y22"/>
      <pageMargins left="0.7" right="0.7" top="0.75" bottom="0.75" header="0.3" footer="0.3"/>
      <pageSetup paperSize="9" scale="60" orientation="landscape"/>
    </customSheetView>
    <customSheetView guid="{23D6460C-E645-4432-B260-E5EED77E92F3}" scale="85" showGridLines="0" fitToPage="1" topLeftCell="A19">
      <selection activeCell="E27" sqref="E27"/>
      <pageMargins left="0.7" right="0.7" top="0.75" bottom="0.75" header="0.3" footer="0.3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.7" right="0.7" top="0.75" bottom="0.75" header="0.3" footer="0.3"/>
      <pageSetup paperSize="9" scale="54" orientation="landscape"/>
    </customSheetView>
    <customSheetView guid="{88931C49-9137-4FED-AEBA-55DC84EE773E}" scale="85" showGridLines="0" fitToPage="1">
      <selection activeCell="K8" sqref="K8"/>
      <pageMargins left="0.7" right="0.7" top="0.75" bottom="0.75" header="0.3" footer="0.3"/>
      <pageSetup paperSize="9" scale="55" orientation="landscape"/>
    </customSheetView>
    <customSheetView guid="{D7835D66-B13D-4A90-85BF-DC3ACE120431}" scale="85" showGridLines="0" fitToPage="1">
      <selection activeCell="B12" sqref="B12"/>
      <pageMargins left="0.7" right="0.7" top="0.75" bottom="0.75" header="0.3" footer="0.3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.7" right="0.7" top="0.75" bottom="0.75" header="0.3" footer="0.3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.7" right="0.7" top="0.75" bottom="0.75" header="0.3" footer="0.3"/>
      <pageSetup paperSize="9" scale="55" orientation="landscape"/>
    </customSheetView>
    <customSheetView guid="{B9C309E4-7299-4CD5-AAAB-CF9542D1540F}" scale="85" showGridLines="0" fitToPage="1">
      <selection activeCell="C25" sqref="C25"/>
      <pageMargins left="0.7" right="0.7" top="0.75" bottom="0.75" header="0.3" footer="0.3"/>
      <pageSetup paperSize="9" scale="57" orientation="landscape"/>
    </customSheetView>
    <customSheetView guid="{3E9A2BAE-164D-47A0-8104-C7D4E0A4EAEF}" scale="85" showGridLines="0" fitToPage="1">
      <selection activeCell="D7" sqref="D7"/>
      <pageMargins left="0.7" right="0.7" top="0.75" bottom="0.75" header="0.3" footer="0.3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.7" right="0.7" top="0.75" bottom="0.75" header="0.3" footer="0.3"/>
      <pageSetup paperSize="9" scale="57" orientation="landscape"/>
    </customSheetView>
    <customSheetView guid="{8E2DF192-20FD-40DB-8385-493ED9B1C2BF}" scale="85" showGridLines="0" fitToPage="1" topLeftCell="A7">
      <selection activeCell="D7" sqref="D7"/>
      <pageMargins left="0.7" right="0.7" top="0.75" bottom="0.75" header="0.3" footer="0.3"/>
      <pageSetup paperSize="9" scale="57" orientation="landscape"/>
    </customSheetView>
  </customSheetViews>
  <mergeCells count="1">
    <mergeCell ref="A3:E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57" orientation="landscape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7"/>
  <sheetViews>
    <sheetView tabSelected="1" zoomScaleNormal="85" workbookViewId="0">
      <selection activeCell="F20" sqref="F20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4" width="16" style="317" customWidth="1"/>
    <col min="5" max="5" width="14.5" style="317" customWidth="1"/>
    <col min="6" max="6" width="14.5" style="318" customWidth="1"/>
    <col min="7" max="7" width="12.875" style="318" customWidth="1"/>
    <col min="8" max="8" width="14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825" t="s">
        <v>86</v>
      </c>
      <c r="B1" s="825"/>
      <c r="C1" s="825"/>
      <c r="D1" s="825"/>
      <c r="E1" s="796"/>
      <c r="F1" s="796"/>
      <c r="G1" s="796"/>
      <c r="H1" s="796"/>
      <c r="I1" s="796"/>
    </row>
    <row r="2" spans="1:10" ht="37.5">
      <c r="A2" s="825"/>
      <c r="B2" s="825"/>
      <c r="C2" s="825"/>
      <c r="D2" s="825"/>
      <c r="E2" s="796"/>
      <c r="F2" s="796"/>
      <c r="G2" s="796"/>
      <c r="H2" s="796"/>
      <c r="I2" s="796"/>
      <c r="J2" s="797"/>
    </row>
    <row r="3" spans="1:10" s="316" customFormat="1" ht="20.100000000000001" customHeight="1">
      <c r="A3" s="850" t="s">
        <v>148</v>
      </c>
      <c r="B3" s="750"/>
      <c r="C3" s="750"/>
      <c r="D3" s="750"/>
      <c r="E3" s="750"/>
      <c r="F3" s="750"/>
      <c r="G3" s="750"/>
      <c r="H3" s="750"/>
      <c r="I3" s="798"/>
    </row>
    <row r="4" spans="1:10" ht="15" customHeight="1">
      <c r="G4" s="317"/>
    </row>
    <row r="5" spans="1:10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0" ht="15" customHeight="1"/>
    <row r="7" spans="1:10" s="358" customFormat="1" ht="20.100000000000001" customHeight="1">
      <c r="A7" s="758" t="s">
        <v>74</v>
      </c>
      <c r="B7" s="769" t="s">
        <v>75</v>
      </c>
      <c r="C7" s="767" t="s">
        <v>1</v>
      </c>
      <c r="D7" s="767" t="s">
        <v>73</v>
      </c>
      <c r="E7" s="767"/>
      <c r="F7" s="767"/>
      <c r="G7" s="767"/>
      <c r="H7" s="767"/>
      <c r="I7" s="767"/>
    </row>
    <row r="8" spans="1:10" s="358" customFormat="1" ht="33" customHeight="1">
      <c r="A8" s="764"/>
      <c r="B8" s="766"/>
      <c r="C8" s="767" t="s">
        <v>90</v>
      </c>
      <c r="D8" s="385" t="s">
        <v>149</v>
      </c>
      <c r="E8" s="385" t="s">
        <v>8</v>
      </c>
      <c r="F8" s="385" t="s">
        <v>44</v>
      </c>
      <c r="G8" s="385" t="s">
        <v>340</v>
      </c>
      <c r="H8" s="385" t="s">
        <v>112</v>
      </c>
      <c r="I8" s="385" t="s">
        <v>92</v>
      </c>
    </row>
    <row r="9" spans="1:10" s="358" customFormat="1" ht="24.75" customHeight="1">
      <c r="A9" s="768"/>
      <c r="B9" s="770"/>
      <c r="C9" s="767" t="s">
        <v>10</v>
      </c>
      <c r="D9" s="767" t="s">
        <v>93</v>
      </c>
      <c r="E9" s="767" t="s">
        <v>94</v>
      </c>
      <c r="F9" s="767" t="s">
        <v>109</v>
      </c>
      <c r="G9" s="767" t="s">
        <v>110</v>
      </c>
      <c r="H9" s="767" t="s">
        <v>98</v>
      </c>
      <c r="I9" s="767" t="s">
        <v>111</v>
      </c>
    </row>
    <row r="10" spans="1:10" s="358" customFormat="1" ht="24.75" customHeight="1">
      <c r="A10" s="278" t="s">
        <v>394</v>
      </c>
      <c r="B10" s="734" t="s">
        <v>313</v>
      </c>
      <c r="C10" s="23">
        <v>44377</v>
      </c>
      <c r="D10" s="23">
        <f t="shared" ref="D10:D16" si="0">C10+3</f>
        <v>44380</v>
      </c>
      <c r="E10" s="1042" t="s">
        <v>302</v>
      </c>
      <c r="F10" s="23">
        <v>44384</v>
      </c>
      <c r="G10" s="23">
        <v>44387</v>
      </c>
      <c r="H10" s="23">
        <v>44388</v>
      </c>
      <c r="I10" s="23">
        <v>44389</v>
      </c>
    </row>
    <row r="11" spans="1:10" s="358" customFormat="1" ht="24.75" customHeight="1">
      <c r="A11" s="805" t="s">
        <v>356</v>
      </c>
      <c r="B11" s="734" t="s">
        <v>395</v>
      </c>
      <c r="C11" s="1042">
        <f>C10+7</f>
        <v>44384</v>
      </c>
      <c r="D11" s="1068" t="s">
        <v>617</v>
      </c>
      <c r="E11" s="1069"/>
      <c r="F11" s="1069"/>
      <c r="G11" s="1069"/>
      <c r="H11" s="1069"/>
      <c r="I11" s="1070"/>
    </row>
    <row r="12" spans="1:10" s="358" customFormat="1" ht="24.75" customHeight="1">
      <c r="A12" s="805" t="s">
        <v>356</v>
      </c>
      <c r="B12" s="734" t="s">
        <v>395</v>
      </c>
      <c r="C12" s="23">
        <f>C11+7</f>
        <v>44391</v>
      </c>
      <c r="D12" s="1042" t="s">
        <v>302</v>
      </c>
      <c r="E12" s="1042" t="s">
        <v>302</v>
      </c>
      <c r="F12" s="23">
        <f t="shared" ref="F12:F16" si="1">C12+7</f>
        <v>44398</v>
      </c>
      <c r="G12" s="23">
        <f t="shared" ref="G12:G16" si="2">C12+10</f>
        <v>44401</v>
      </c>
      <c r="H12" s="23">
        <f t="shared" ref="H12:H16" si="3">C12+11</f>
        <v>44402</v>
      </c>
      <c r="I12" s="23">
        <f t="shared" ref="I12:I16" si="4">C12+12</f>
        <v>44403</v>
      </c>
    </row>
    <row r="13" spans="1:10" s="358" customFormat="1" ht="24.75" customHeight="1">
      <c r="A13" s="805" t="s">
        <v>321</v>
      </c>
      <c r="B13" s="734" t="s">
        <v>443</v>
      </c>
      <c r="C13" s="23">
        <f>C12+7</f>
        <v>44398</v>
      </c>
      <c r="D13" s="1042" t="s">
        <v>302</v>
      </c>
      <c r="E13" s="1042" t="s">
        <v>302</v>
      </c>
      <c r="F13" s="23">
        <f t="shared" si="1"/>
        <v>44405</v>
      </c>
      <c r="G13" s="23">
        <f t="shared" si="2"/>
        <v>44408</v>
      </c>
      <c r="H13" s="23">
        <f t="shared" si="3"/>
        <v>44409</v>
      </c>
      <c r="I13" s="23">
        <f t="shared" si="4"/>
        <v>44410</v>
      </c>
    </row>
    <row r="14" spans="1:10" s="358" customFormat="1" ht="24.75" customHeight="1">
      <c r="A14" s="805" t="s">
        <v>354</v>
      </c>
      <c r="B14" s="734" t="s">
        <v>317</v>
      </c>
      <c r="C14" s="23">
        <f>C13+7</f>
        <v>44405</v>
      </c>
      <c r="D14" s="23">
        <f t="shared" si="0"/>
        <v>44408</v>
      </c>
      <c r="E14" s="23">
        <f t="shared" ref="E14:E16" si="5">C14+4</f>
        <v>44409</v>
      </c>
      <c r="F14" s="23">
        <f t="shared" si="1"/>
        <v>44412</v>
      </c>
      <c r="G14" s="23">
        <f t="shared" si="2"/>
        <v>44415</v>
      </c>
      <c r="H14" s="23">
        <f t="shared" si="3"/>
        <v>44416</v>
      </c>
      <c r="I14" s="23">
        <f t="shared" si="4"/>
        <v>44417</v>
      </c>
    </row>
    <row r="15" spans="1:10" s="358" customFormat="1" ht="24.75" customHeight="1">
      <c r="A15" s="805" t="s">
        <v>356</v>
      </c>
      <c r="B15" s="734" t="s">
        <v>464</v>
      </c>
      <c r="C15" s="23">
        <f t="shared" ref="C15:C16" si="6">C14+7</f>
        <v>44412</v>
      </c>
      <c r="D15" s="23">
        <f t="shared" si="0"/>
        <v>44415</v>
      </c>
      <c r="E15" s="23">
        <f t="shared" si="5"/>
        <v>44416</v>
      </c>
      <c r="F15" s="23">
        <f t="shared" si="1"/>
        <v>44419</v>
      </c>
      <c r="G15" s="23">
        <f t="shared" si="2"/>
        <v>44422</v>
      </c>
      <c r="H15" s="23">
        <f t="shared" si="3"/>
        <v>44423</v>
      </c>
      <c r="I15" s="23">
        <f t="shared" si="4"/>
        <v>44424</v>
      </c>
    </row>
    <row r="16" spans="1:10" s="358" customFormat="1" ht="24.75" customHeight="1">
      <c r="A16" s="805" t="s">
        <v>321</v>
      </c>
      <c r="B16" s="734" t="s">
        <v>465</v>
      </c>
      <c r="C16" s="23">
        <f t="shared" si="6"/>
        <v>44419</v>
      </c>
      <c r="D16" s="23">
        <f t="shared" si="0"/>
        <v>44422</v>
      </c>
      <c r="E16" s="23">
        <f t="shared" si="5"/>
        <v>44423</v>
      </c>
      <c r="F16" s="23">
        <f t="shared" si="1"/>
        <v>44426</v>
      </c>
      <c r="G16" s="23">
        <f t="shared" si="2"/>
        <v>44429</v>
      </c>
      <c r="H16" s="23">
        <f t="shared" si="3"/>
        <v>44430</v>
      </c>
      <c r="I16" s="23">
        <f t="shared" si="4"/>
        <v>44431</v>
      </c>
    </row>
    <row r="17" spans="1:7" ht="15" customHeight="1">
      <c r="A17" s="374" t="s">
        <v>150</v>
      </c>
    </row>
    <row r="18" spans="1:7" s="172" customFormat="1" ht="20.100000000000001" customHeight="1">
      <c r="A18" s="813" t="s">
        <v>84</v>
      </c>
      <c r="C18" s="317"/>
      <c r="D18" s="339"/>
      <c r="E18" s="339"/>
      <c r="F18" s="339"/>
      <c r="G18" s="204"/>
    </row>
    <row r="19" spans="1:7" s="172" customFormat="1" ht="15" customHeight="1">
      <c r="A19" s="574" t="s">
        <v>83</v>
      </c>
      <c r="C19" s="204"/>
      <c r="F19" s="204"/>
      <c r="G19" s="204"/>
    </row>
    <row r="20" spans="1:7" s="172" customFormat="1" ht="15" customHeight="1">
      <c r="A20" s="826" t="s">
        <v>264</v>
      </c>
      <c r="B20" s="826" t="s">
        <v>273</v>
      </c>
      <c r="C20" s="204"/>
      <c r="F20" s="204"/>
      <c r="G20" s="204"/>
    </row>
    <row r="21" spans="1:7" ht="15" customHeight="1"/>
    <row r="22" spans="1:7" s="172" customFormat="1" ht="15" customHeight="1">
      <c r="A22" s="611" t="s">
        <v>65</v>
      </c>
      <c r="B22" s="800"/>
      <c r="C22" s="801"/>
      <c r="D22" s="802"/>
      <c r="E22" s="803"/>
      <c r="G22" s="204"/>
    </row>
    <row r="23" spans="1:7" s="172" customFormat="1" ht="15" customHeight="1">
      <c r="A23" s="650" t="s">
        <v>0</v>
      </c>
      <c r="B23" s="355"/>
      <c r="C23" s="803"/>
      <c r="D23" s="393"/>
      <c r="E23" s="803"/>
      <c r="G23" s="204"/>
    </row>
    <row r="24" spans="1:7" s="172" customFormat="1" ht="15" customHeight="1">
      <c r="A24" s="649" t="s">
        <v>66</v>
      </c>
      <c r="B24" s="161"/>
      <c r="C24" s="803"/>
      <c r="D24" s="393"/>
      <c r="E24" s="803"/>
      <c r="F24" s="204"/>
      <c r="G24" s="204"/>
    </row>
    <row r="25" spans="1:7" s="172" customFormat="1" ht="15" customHeight="1">
      <c r="A25" s="649" t="s">
        <v>67</v>
      </c>
      <c r="B25" s="161"/>
      <c r="C25" s="803"/>
      <c r="D25" s="393"/>
      <c r="E25" s="393"/>
      <c r="F25" s="204"/>
      <c r="G25" s="204"/>
    </row>
    <row r="26" spans="1:7" s="172" customFormat="1" ht="15" customHeight="1">
      <c r="A26" s="649" t="s">
        <v>68</v>
      </c>
      <c r="C26" s="204"/>
      <c r="F26" s="204"/>
      <c r="G26" s="204"/>
    </row>
    <row r="27" spans="1:7" s="172" customFormat="1" ht="15" customHeight="1">
      <c r="A27" s="649" t="s">
        <v>85</v>
      </c>
      <c r="C27" s="204"/>
      <c r="F27" s="204"/>
      <c r="G27" s="204"/>
    </row>
  </sheetData>
  <customSheetViews>
    <customSheetView guid="{035FD7B7-E407-47C6-82D2-F16A7036DEE3}" topLeftCell="A7">
      <selection activeCell="E19" sqref="E19"/>
      <pageMargins left="0.7" right="0.7" top="0.75" bottom="0.75" header="0.3" footer="0.3"/>
      <pageSetup orientation="portrait"/>
    </customSheetView>
    <customSheetView guid="{D73C7D54-4891-4237-9750-225D2462AB34}" topLeftCell="A4">
      <selection activeCell="A7" sqref="A7:I11"/>
      <pageMargins left="0.7" right="0.7" top="0.75" bottom="0.75" header="0.3" footer="0.3"/>
      <pageSetup orientation="portrait"/>
    </customSheetView>
    <customSheetView guid="{77C6715E-78A8-45AF-BBE5-55C648F3FD39}">
      <selection activeCell="F15" sqref="F15"/>
      <pageMargins left="0.7" right="0.7" top="0.75" bottom="0.75" header="0.3" footer="0.3"/>
      <pageSetup orientation="portrait" r:id="rId1"/>
    </customSheetView>
    <customSheetView guid="{C6EA2456-9077-41F6-8AD1-2B98609E6968}" topLeftCell="A4">
      <selection activeCell="E23" sqref="E23"/>
      <pageMargins left="0.7" right="0.7" top="0.75" bottom="0.75" header="0.3" footer="0.3"/>
      <pageSetup orientation="portrait"/>
    </customSheetView>
    <customSheetView guid="{36EED012-CDEF-4DC1-8A77-CC61E5DDA9AF}">
      <selection activeCell="A3" sqref="A3"/>
      <pageMargins left="0.7" right="0.7" top="0.75" bottom="0.75" header="0.3" footer="0.3"/>
      <pageSetup orientation="portrait"/>
    </customSheetView>
    <customSheetView guid="{6D779134-8889-443F-9ACA-8D735092180D}" scale="85">
      <selection activeCell="I20" sqref="I20"/>
      <pageMargins left="0.7" right="0.7" top="0.75" bottom="0.75" header="0.3" footer="0.3"/>
      <pageSetup orientation="portrait"/>
    </customSheetView>
    <customSheetView guid="{DB8C7FDF-A076-429E-9C69-19F5346810D2}" showGridLines="0">
      <selection activeCell="C13" sqref="C13:E13"/>
      <pageMargins left="0.7" right="0.7" top="0.75" bottom="0.75" header="0.3" footer="0.3"/>
      <pageSetup orientation="portrait"/>
    </customSheetView>
    <customSheetView guid="{4BAB3EE4-9C54-4B90-B433-C200B8083694}">
      <selection activeCell="E11" sqref="E11"/>
      <pageMargins left="0.7" right="0.7" top="0.75" bottom="0.75" header="0.3" footer="0.3"/>
      <pageSetup orientation="portrait"/>
    </customSheetView>
    <customSheetView guid="{A0571078-F8D9-4419-99DA-CC05A0A8884F}" topLeftCell="A4">
      <selection activeCell="E14" sqref="E14"/>
      <pageMargins left="0.7" right="0.7" top="0.75" bottom="0.75" header="0.3" footer="0.3"/>
      <pageSetup orientation="portrait"/>
    </customSheetView>
    <customSheetView guid="{23D6460C-E645-4432-B260-E5EED77E92F3}">
      <pageMargins left="0.7" right="0.7" top="0.75" bottom="0.75" header="0.3" footer="0.3"/>
      <pageSetup orientation="portrait"/>
    </customSheetView>
    <customSheetView guid="{CEA7FD87-719A-426A-B06E-9D4E99783EED}" topLeftCell="A7">
      <selection activeCell="A18" sqref="A18"/>
      <pageMargins left="0.7" right="0.7" top="0.75" bottom="0.75" header="0.3" footer="0.3"/>
      <pageSetup orientation="portrait"/>
    </customSheetView>
    <customSheetView guid="{88931C49-9137-4FED-AEBA-55DC84EE773E}" topLeftCell="A7">
      <selection activeCell="A18" sqref="A18"/>
      <pageMargins left="0.7" right="0.7" top="0.75" bottom="0.75" header="0.3" footer="0.3"/>
      <pageSetup orientation="portrait"/>
    </customSheetView>
    <customSheetView guid="{D7835D66-B13D-4A90-85BF-DC3ACE120431}" showGridLines="0">
      <selection activeCell="F21" sqref="F21"/>
      <pageMargins left="0.7" right="0.7" top="0.75" bottom="0.75" header="0.3" footer="0.3"/>
      <pageSetup orientation="portrait"/>
    </customSheetView>
    <customSheetView guid="{93A7AE30-CF2C-4CF1-930B-9425B5F5817D}">
      <selection activeCell="A12" sqref="A12"/>
      <pageMargins left="0.7" right="0.7" top="0.75" bottom="0.75" header="0.3" footer="0.3"/>
      <pageSetup orientation="portrait"/>
    </customSheetView>
    <customSheetView guid="{C00304E5-BAC8-4C34-B3D2-AD7EACE0CB92}" showGridLines="0">
      <selection activeCell="I21" sqref="I21"/>
      <pageMargins left="0.7" right="0.7" top="0.75" bottom="0.75" header="0.3" footer="0.3"/>
      <pageSetup orientation="portrait"/>
    </customSheetView>
    <customSheetView guid="{B9C309E4-7299-4CD5-AAAB-CF9542D1540F}">
      <selection activeCell="G12" sqref="G12"/>
      <pageMargins left="0.7" right="0.7" top="0.75" bottom="0.75" header="0.3" footer="0.3"/>
      <pageSetup orientation="portrait"/>
    </customSheetView>
    <customSheetView guid="{3E9A2BAE-164D-47A0-8104-C7D4E0A4EAEF}">
      <selection activeCell="F21" sqref="F21"/>
      <pageMargins left="0.7" right="0.7" top="0.75" bottom="0.75" header="0.3" footer="0.3"/>
      <pageSetup orientation="portrait"/>
    </customSheetView>
    <customSheetView guid="{3DA74F3E-F145-470D-BDA0-4288A858AFDF}" topLeftCell="A7">
      <selection activeCell="C19" sqref="C19"/>
      <pageMargins left="0.7" right="0.7" top="0.75" bottom="0.75" header="0.3" footer="0.3"/>
      <pageSetup orientation="portrait"/>
    </customSheetView>
    <customSheetView guid="{8E2DF192-20FD-40DB-8385-493ED9B1C2BF}">
      <selection activeCell="F21" sqref="F21"/>
      <pageMargins left="0.7" right="0.7" top="0.75" bottom="0.75" header="0.3" footer="0.3"/>
      <pageSetup orientation="portrait"/>
    </customSheetView>
  </customSheetViews>
  <mergeCells count="1">
    <mergeCell ref="D11:I11"/>
  </mergeCells>
  <hyperlinks>
    <hyperlink ref="A5" location="MENU!A1" display="BACK TO MENU" xr:uid="{00000000-0004-0000-0800-000000000000}"/>
  </hyperlinks>
  <pageMargins left="0.7" right="0.7" top="0.75" bottom="0.75" header="0.3" footer="0.3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 &amp; Pasir Gudang </vt:lpstr>
      <vt:lpstr>Jakarta (Direct)</vt:lpstr>
      <vt:lpstr>YANGON (AWPT)</vt:lpstr>
      <vt:lpstr>Yangon (MIP &amp; MITT)</vt:lpstr>
      <vt:lpstr>Sheet2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Coscon</dc:creator>
  <cp:lastModifiedBy>Vu Bich Ngoc (VN)</cp:lastModifiedBy>
  <cp:lastPrinted>2018-05-15T08:19:00Z</cp:lastPrinted>
  <dcterms:created xsi:type="dcterms:W3CDTF">1999-08-17T08:14:00Z</dcterms:created>
  <dcterms:modified xsi:type="dcterms:W3CDTF">2021-07-06T09:25:50Z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